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A Secretaria General 2024\SERVIASEAMOS\PAGO ABRIL 2024\"/>
    </mc:Choice>
  </mc:AlternateContent>
  <bookViews>
    <workbookView xWindow="0" yWindow="0" windowWidth="23040" windowHeight="9390" tabRatio="831" firstSheet="4" activeTab="4"/>
  </bookViews>
  <sheets>
    <sheet name="ENTREGA MAQUINARIA " sheetId="14" r:id="rId1"/>
    <sheet name="ENTREGA EN MAquinaria" sheetId="15" r:id="rId2"/>
    <sheet name="PERSONAL " sheetId="18" r:id="rId3"/>
    <sheet name="insumos abril " sheetId="22" r:id="rId4"/>
    <sheet name="PERSONAL rev SS Danna" sheetId="20" r:id="rId5"/>
    <sheet name="liquidacion de personal Danna" sheetId="21" r:id="rId6"/>
    <sheet name="INSUMOS A CORREGIR" sheetId="23" r:id="rId7"/>
    <sheet name="Hoja1" sheetId="24" r:id="rId8"/>
  </sheets>
  <externalReferences>
    <externalReference r:id="rId9"/>
  </externalReferences>
  <definedNames>
    <definedName name="_xlnm._FilterDatabase" localSheetId="1" hidden="1">'ENTREGA EN MAquinaria'!$A$1:$I$331</definedName>
    <definedName name="_xlnm._FilterDatabase" localSheetId="0" hidden="1">'ENTREGA MAQUINARIA '!$A$4:$AO$32</definedName>
    <definedName name="_xlnm._FilterDatabase" localSheetId="6" hidden="1">'INSUMOS A CORREGIR'!$A$1:$AP$97</definedName>
    <definedName name="_xlnm._FilterDatabase" localSheetId="3" hidden="1">'insumos abril '!$A$1:$AL$403</definedName>
    <definedName name="_xlnm._FilterDatabase" localSheetId="4" hidden="1">'PERSONAL rev SS Danna'!$A$1:$P$197</definedName>
    <definedName name="PersonalTC">[1]Listas!$H$2:$H$11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150" i="22" l="1"/>
  <c r="D45" i="24" l="1"/>
  <c r="C45" i="24"/>
  <c r="AM2" i="23" l="1"/>
  <c r="AM11" i="23"/>
  <c r="AJ3" i="23"/>
  <c r="AK3" i="23" s="1"/>
  <c r="AJ4" i="23"/>
  <c r="AK4" i="23" s="1"/>
  <c r="AJ5" i="23"/>
  <c r="AK5" i="23" s="1"/>
  <c r="AJ6" i="23"/>
  <c r="AK6" i="23" s="1"/>
  <c r="AJ7" i="23"/>
  <c r="AK7" i="23" s="1"/>
  <c r="AJ8" i="23"/>
  <c r="AK8" i="23" s="1"/>
  <c r="AJ9" i="23"/>
  <c r="AK9" i="23" s="1"/>
  <c r="AJ10" i="23"/>
  <c r="AK10" i="23" s="1"/>
  <c r="AJ11" i="23"/>
  <c r="AK11" i="23" s="1"/>
  <c r="AJ12" i="23"/>
  <c r="AK12" i="23" s="1"/>
  <c r="AJ13" i="23"/>
  <c r="AN13" i="23" s="1"/>
  <c r="AJ14" i="23"/>
  <c r="AK14" i="23" s="1"/>
  <c r="AJ15" i="23"/>
  <c r="AK15" i="23" s="1"/>
  <c r="AJ16" i="23"/>
  <c r="AK16" i="23" s="1"/>
  <c r="AJ17" i="23"/>
  <c r="AK17" i="23" s="1"/>
  <c r="AJ18" i="23"/>
  <c r="AK18" i="23" s="1"/>
  <c r="AJ19" i="23"/>
  <c r="AK19" i="23" s="1"/>
  <c r="AJ20" i="23"/>
  <c r="AK20" i="23" s="1"/>
  <c r="AJ21" i="23"/>
  <c r="AK21" i="23" s="1"/>
  <c r="AJ22" i="23"/>
  <c r="AK22" i="23" s="1"/>
  <c r="AJ23" i="23"/>
  <c r="AK23" i="23" s="1"/>
  <c r="AJ24" i="23"/>
  <c r="AK24" i="23" s="1"/>
  <c r="AJ25" i="23"/>
  <c r="AK25" i="23" s="1"/>
  <c r="AJ26" i="23"/>
  <c r="AK26" i="23" s="1"/>
  <c r="AJ27" i="23"/>
  <c r="AK27" i="23" s="1"/>
  <c r="AJ28" i="23"/>
  <c r="AK28" i="23" s="1"/>
  <c r="AJ29" i="23"/>
  <c r="AK29" i="23" s="1"/>
  <c r="AJ30" i="23"/>
  <c r="AK30" i="23" s="1"/>
  <c r="AJ31" i="23"/>
  <c r="AK31" i="23" s="1"/>
  <c r="AJ32" i="23"/>
  <c r="AK32" i="23" s="1"/>
  <c r="AJ33" i="23"/>
  <c r="AK33" i="23" s="1"/>
  <c r="AJ34" i="23"/>
  <c r="AK34" i="23" s="1"/>
  <c r="AJ35" i="23"/>
  <c r="AK35" i="23" s="1"/>
  <c r="AJ36" i="23"/>
  <c r="AK36" i="23" s="1"/>
  <c r="AJ37" i="23"/>
  <c r="AK37" i="23" s="1"/>
  <c r="AJ38" i="23"/>
  <c r="AK38" i="23" s="1"/>
  <c r="AJ39" i="23"/>
  <c r="AK39" i="23" s="1"/>
  <c r="AJ40" i="23"/>
  <c r="AK40" i="23" s="1"/>
  <c r="AJ41" i="23"/>
  <c r="AK41" i="23" s="1"/>
  <c r="AJ42" i="23"/>
  <c r="AK42" i="23" s="1"/>
  <c r="AJ43" i="23"/>
  <c r="AK43" i="23" s="1"/>
  <c r="AJ44" i="23"/>
  <c r="AK44" i="23" s="1"/>
  <c r="AJ45" i="23"/>
  <c r="AM45" i="23" s="1"/>
  <c r="AJ46" i="23"/>
  <c r="AM46" i="23" s="1"/>
  <c r="AJ47" i="23"/>
  <c r="AK47" i="23" s="1"/>
  <c r="AJ48" i="23"/>
  <c r="AK48" i="23" s="1"/>
  <c r="AJ49" i="23"/>
  <c r="AK49" i="23" s="1"/>
  <c r="AJ50" i="23"/>
  <c r="AK50" i="23" s="1"/>
  <c r="AJ51" i="23"/>
  <c r="AK51" i="23" s="1"/>
  <c r="AJ52" i="23"/>
  <c r="AK52" i="23" s="1"/>
  <c r="AJ53" i="23"/>
  <c r="AK53" i="23" s="1"/>
  <c r="AJ54" i="23"/>
  <c r="AM54" i="23" s="1"/>
  <c r="AJ55" i="23"/>
  <c r="AK55" i="23" s="1"/>
  <c r="AJ57" i="23"/>
  <c r="AK57" i="23" s="1"/>
  <c r="AJ59" i="23"/>
  <c r="AK59" i="23" s="1"/>
  <c r="AJ60" i="23"/>
  <c r="AK60" i="23" s="1"/>
  <c r="AJ61" i="23"/>
  <c r="AN61" i="23" s="1"/>
  <c r="AJ62" i="23"/>
  <c r="AK62" i="23" s="1"/>
  <c r="AJ63" i="23"/>
  <c r="AK63" i="23" s="1"/>
  <c r="AJ64" i="23"/>
  <c r="AK64" i="23" s="1"/>
  <c r="AJ65" i="23"/>
  <c r="AK65" i="23" s="1"/>
  <c r="AJ66" i="23"/>
  <c r="AK66" i="23" s="1"/>
  <c r="AJ67" i="23"/>
  <c r="AK67" i="23" s="1"/>
  <c r="AJ68" i="23"/>
  <c r="AK68" i="23" s="1"/>
  <c r="AJ69" i="23"/>
  <c r="AK69" i="23" s="1"/>
  <c r="AJ70" i="23"/>
  <c r="AK70" i="23" s="1"/>
  <c r="AJ71" i="23"/>
  <c r="AK71" i="23" s="1"/>
  <c r="AJ72" i="23"/>
  <c r="AK72" i="23" s="1"/>
  <c r="AJ73" i="23"/>
  <c r="AK73" i="23" s="1"/>
  <c r="AJ74" i="23"/>
  <c r="AK74" i="23" s="1"/>
  <c r="AJ75" i="23"/>
  <c r="AK75" i="23" s="1"/>
  <c r="AJ76" i="23"/>
  <c r="AK76" i="23" s="1"/>
  <c r="AJ77" i="23"/>
  <c r="AK77" i="23" s="1"/>
  <c r="AJ78" i="23"/>
  <c r="AK78" i="23" s="1"/>
  <c r="AJ79" i="23"/>
  <c r="AK79" i="23" s="1"/>
  <c r="AJ80" i="23"/>
  <c r="AK80" i="23" s="1"/>
  <c r="AJ81" i="23"/>
  <c r="AK81" i="23" s="1"/>
  <c r="AJ82" i="23"/>
  <c r="AK82" i="23" s="1"/>
  <c r="AJ83" i="23"/>
  <c r="AK83" i="23" s="1"/>
  <c r="AJ84" i="23"/>
  <c r="AK84" i="23" s="1"/>
  <c r="AJ85" i="23"/>
  <c r="AK85" i="23" s="1"/>
  <c r="AJ86" i="23"/>
  <c r="AK86" i="23" s="1"/>
  <c r="AJ87" i="23"/>
  <c r="AK87" i="23" s="1"/>
  <c r="AJ88" i="23"/>
  <c r="AK88" i="23" s="1"/>
  <c r="AJ89" i="23"/>
  <c r="AK89" i="23" s="1"/>
  <c r="AJ90" i="23"/>
  <c r="AK90" i="23" s="1"/>
  <c r="AJ91" i="23"/>
  <c r="AK91" i="23" s="1"/>
  <c r="AJ92" i="23"/>
  <c r="AK92" i="23" s="1"/>
  <c r="AJ93" i="23"/>
  <c r="AK93" i="23" s="1"/>
  <c r="AJ94" i="23"/>
  <c r="AK94" i="23" s="1"/>
  <c r="AJ95" i="23"/>
  <c r="AK95" i="23" s="1"/>
  <c r="AJ96" i="23"/>
  <c r="AK96" i="23" s="1"/>
  <c r="AJ2" i="23"/>
  <c r="AK2" i="23" s="1"/>
  <c r="AM77" i="23" l="1"/>
  <c r="AQ77" i="23" s="1"/>
  <c r="AM76" i="23"/>
  <c r="AQ76" i="23" s="1"/>
  <c r="AM75" i="23"/>
  <c r="AM68" i="23"/>
  <c r="AM67" i="23"/>
  <c r="AM35" i="23"/>
  <c r="AQ35" i="23" s="1"/>
  <c r="AM19" i="23"/>
  <c r="AM20" i="23"/>
  <c r="AQ20" i="23" s="1"/>
  <c r="AM12" i="23"/>
  <c r="AN66" i="23"/>
  <c r="AN34" i="23"/>
  <c r="AO34" i="23" s="1"/>
  <c r="AN2" i="23"/>
  <c r="AM18" i="23"/>
  <c r="AN26" i="23"/>
  <c r="AN57" i="23"/>
  <c r="AN82" i="23"/>
  <c r="AO82" i="23" s="1"/>
  <c r="AN50" i="23"/>
  <c r="AO50" i="23" s="1"/>
  <c r="AM10" i="23"/>
  <c r="AQ10" i="23" s="1"/>
  <c r="AN17" i="23"/>
  <c r="AO17" i="23" s="1"/>
  <c r="AM52" i="23"/>
  <c r="AQ52" i="23" s="1"/>
  <c r="AN74" i="23"/>
  <c r="AN42" i="23"/>
  <c r="AN10" i="23"/>
  <c r="AO10" i="23" s="1"/>
  <c r="AN65" i="23"/>
  <c r="AN33" i="23"/>
  <c r="AO33" i="23" s="1"/>
  <c r="AN90" i="23"/>
  <c r="AN89" i="23"/>
  <c r="AN25" i="23"/>
  <c r="AN18" i="23"/>
  <c r="AM53" i="23"/>
  <c r="AQ53" i="23" s="1"/>
  <c r="AN81" i="23"/>
  <c r="AO81" i="23" s="1"/>
  <c r="AN49" i="23"/>
  <c r="AO49" i="23" s="1"/>
  <c r="AM51" i="23"/>
  <c r="AN73" i="23"/>
  <c r="AO73" i="23" s="1"/>
  <c r="AN41" i="23"/>
  <c r="AN9" i="23"/>
  <c r="AO9" i="23" s="1"/>
  <c r="AN96" i="23"/>
  <c r="AN80" i="23"/>
  <c r="AN64" i="23"/>
  <c r="AN40" i="23"/>
  <c r="AN16" i="23"/>
  <c r="AN95" i="23"/>
  <c r="AN79" i="23"/>
  <c r="AN63" i="23"/>
  <c r="AO63" i="23" s="1"/>
  <c r="AN39" i="23"/>
  <c r="AN15" i="23"/>
  <c r="AN94" i="23"/>
  <c r="AN78" i="23"/>
  <c r="AO78" i="23" s="1"/>
  <c r="AN62" i="23"/>
  <c r="AO62" i="23" s="1"/>
  <c r="AN46" i="23"/>
  <c r="AN14" i="23"/>
  <c r="AN85" i="23"/>
  <c r="AO85" i="23" s="1"/>
  <c r="AN45" i="23"/>
  <c r="AN37" i="23"/>
  <c r="AO37" i="23" s="1"/>
  <c r="AN21" i="23"/>
  <c r="AN5" i="23"/>
  <c r="AM22" i="23"/>
  <c r="AQ22" i="23" s="1"/>
  <c r="AM83" i="23"/>
  <c r="AM55" i="23"/>
  <c r="AM43" i="23"/>
  <c r="AN92" i="23"/>
  <c r="AN84" i="23"/>
  <c r="AN76" i="23"/>
  <c r="AO76" i="23" s="1"/>
  <c r="AN68" i="23"/>
  <c r="AN60" i="23"/>
  <c r="AN52" i="23"/>
  <c r="AO52" i="23" s="1"/>
  <c r="AN44" i="23"/>
  <c r="AO44" i="23" s="1"/>
  <c r="AN36" i="23"/>
  <c r="AN28" i="23"/>
  <c r="AN20" i="23"/>
  <c r="AO20" i="23" s="1"/>
  <c r="AN12" i="23"/>
  <c r="AN4" i="23"/>
  <c r="AM88" i="23"/>
  <c r="AM87" i="23"/>
  <c r="AN88" i="23"/>
  <c r="AN72" i="23"/>
  <c r="AN48" i="23"/>
  <c r="AN32" i="23"/>
  <c r="AO32" i="23" s="1"/>
  <c r="AN24" i="23"/>
  <c r="AO24" i="23" s="1"/>
  <c r="AN8" i="23"/>
  <c r="AM86" i="23"/>
  <c r="AN87" i="23"/>
  <c r="AN71" i="23"/>
  <c r="AO71" i="23" s="1"/>
  <c r="AN55" i="23"/>
  <c r="AN47" i="23"/>
  <c r="AO47" i="23" s="1"/>
  <c r="AN31" i="23"/>
  <c r="AN23" i="23"/>
  <c r="AN7" i="23"/>
  <c r="AM85" i="23"/>
  <c r="AQ85" i="23" s="1"/>
  <c r="AN86" i="23"/>
  <c r="AN70" i="23"/>
  <c r="AO70" i="23" s="1"/>
  <c r="AN54" i="23"/>
  <c r="AN38" i="23"/>
  <c r="AN30" i="23"/>
  <c r="AO30" i="23" s="1"/>
  <c r="AN22" i="23"/>
  <c r="AO22" i="23" s="1"/>
  <c r="AN6" i="23"/>
  <c r="AM84" i="23"/>
  <c r="AM44" i="23"/>
  <c r="AQ44" i="23" s="1"/>
  <c r="AN93" i="23"/>
  <c r="AN77" i="23"/>
  <c r="AO77" i="23" s="1"/>
  <c r="AN69" i="23"/>
  <c r="AO69" i="23" s="1"/>
  <c r="AN53" i="23"/>
  <c r="AO53" i="23" s="1"/>
  <c r="AN29" i="23"/>
  <c r="AO29" i="23" s="1"/>
  <c r="AM21" i="23"/>
  <c r="AM78" i="23"/>
  <c r="AQ78" i="23" s="1"/>
  <c r="AM36" i="23"/>
  <c r="AN91" i="23"/>
  <c r="AN83" i="23"/>
  <c r="AN75" i="23"/>
  <c r="AN67" i="23"/>
  <c r="AN59" i="23"/>
  <c r="AN51" i="23"/>
  <c r="AN43" i="23"/>
  <c r="AN35" i="23"/>
  <c r="AO35" i="23" s="1"/>
  <c r="AN27" i="23"/>
  <c r="AO27" i="23" s="1"/>
  <c r="AN19" i="23"/>
  <c r="AN11" i="23"/>
  <c r="AN3" i="23"/>
  <c r="AM96" i="23"/>
  <c r="AM32" i="23"/>
  <c r="AQ32" i="23" s="1"/>
  <c r="AM31" i="23"/>
  <c r="AM94" i="23"/>
  <c r="AM62" i="23"/>
  <c r="AQ62" i="23" s="1"/>
  <c r="AM30" i="23"/>
  <c r="AQ30" i="23" s="1"/>
  <c r="AM4" i="23"/>
  <c r="AM71" i="23"/>
  <c r="AQ71" i="23" s="1"/>
  <c r="AM61" i="23"/>
  <c r="AM29" i="23"/>
  <c r="AQ29" i="23" s="1"/>
  <c r="AM14" i="23"/>
  <c r="AM3" i="23"/>
  <c r="AM92" i="23"/>
  <c r="AM80" i="23"/>
  <c r="AM70" i="23"/>
  <c r="AQ70" i="23" s="1"/>
  <c r="AM60" i="23"/>
  <c r="AM48" i="23"/>
  <c r="AM38" i="23"/>
  <c r="AM28" i="23"/>
  <c r="AM64" i="23"/>
  <c r="AM6" i="23"/>
  <c r="AM95" i="23"/>
  <c r="AM63" i="23"/>
  <c r="AQ63" i="23" s="1"/>
  <c r="AM5" i="23"/>
  <c r="AM72" i="23"/>
  <c r="AM40" i="23"/>
  <c r="AM15" i="23"/>
  <c r="AM93" i="23"/>
  <c r="AM39" i="23"/>
  <c r="AM23" i="23"/>
  <c r="AM13" i="23"/>
  <c r="AM91" i="23"/>
  <c r="AM79" i="23"/>
  <c r="AM69" i="23"/>
  <c r="AQ69" i="23" s="1"/>
  <c r="AM59" i="23"/>
  <c r="AM47" i="23"/>
  <c r="AQ47" i="23" s="1"/>
  <c r="AM37" i="23"/>
  <c r="AQ37" i="23" s="1"/>
  <c r="AM27" i="23"/>
  <c r="AQ27" i="23" s="1"/>
  <c r="AM9" i="23"/>
  <c r="AQ9" i="23" s="1"/>
  <c r="AM17" i="23"/>
  <c r="AQ17" i="23" s="1"/>
  <c r="AM8" i="23"/>
  <c r="AM90" i="23"/>
  <c r="AM82" i="23"/>
  <c r="AQ82" i="23" s="1"/>
  <c r="AM74" i="23"/>
  <c r="AM66" i="23"/>
  <c r="AM50" i="23"/>
  <c r="AQ50" i="23" s="1"/>
  <c r="AM42" i="23"/>
  <c r="AM34" i="23"/>
  <c r="AQ34" i="23" s="1"/>
  <c r="AM26" i="23"/>
  <c r="AM24" i="23"/>
  <c r="AQ24" i="23" s="1"/>
  <c r="AM16" i="23"/>
  <c r="AM7" i="23"/>
  <c r="AM89" i="23"/>
  <c r="AM81" i="23"/>
  <c r="AQ81" i="23" s="1"/>
  <c r="AM73" i="23"/>
  <c r="AQ73" i="23" s="1"/>
  <c r="AM65" i="23"/>
  <c r="AM57" i="23"/>
  <c r="AM49" i="23"/>
  <c r="AQ49" i="23" s="1"/>
  <c r="AM41" i="23"/>
  <c r="AM33" i="23"/>
  <c r="AQ33" i="23" s="1"/>
  <c r="AM25" i="23"/>
  <c r="AK46" i="23"/>
  <c r="AK45" i="23"/>
  <c r="AK61" i="23"/>
  <c r="AK13" i="23"/>
  <c r="AK54" i="23"/>
  <c r="AK97" i="23" l="1"/>
  <c r="AF10" i="21"/>
  <c r="X3" i="21" l="1"/>
  <c r="U4" i="21"/>
  <c r="U3" i="21"/>
  <c r="T3" i="21"/>
  <c r="G3" i="21"/>
  <c r="F7" i="21"/>
  <c r="F5" i="21"/>
  <c r="F4" i="21"/>
  <c r="F3" i="21"/>
  <c r="J4" i="21" l="1"/>
  <c r="AK403" i="22"/>
  <c r="AL403" i="22" s="1"/>
  <c r="AK397" i="22"/>
  <c r="AL397" i="22" s="1"/>
  <c r="AK395" i="22"/>
  <c r="AL395" i="22" s="1"/>
  <c r="AK393" i="22"/>
  <c r="AL393" i="22" s="1"/>
  <c r="AK389" i="22"/>
  <c r="AL389" i="22" s="1"/>
  <c r="AK387" i="22"/>
  <c r="AL387" i="22" s="1"/>
  <c r="AK385" i="22"/>
  <c r="AL385" i="22" s="1"/>
  <c r="AK383" i="22"/>
  <c r="AL383" i="22" s="1"/>
  <c r="AK381" i="22"/>
  <c r="AL381" i="22" s="1"/>
  <c r="AK373" i="22"/>
  <c r="AL373" i="22" s="1"/>
  <c r="AK371" i="22"/>
  <c r="AL371" i="22" s="1"/>
  <c r="AK366" i="22"/>
  <c r="AL366" i="22" s="1"/>
  <c r="AK364" i="22"/>
  <c r="AL364" i="22" s="1"/>
  <c r="AK359" i="22"/>
  <c r="AL359" i="22" s="1"/>
  <c r="AK356" i="22"/>
  <c r="AL356" i="22" s="1"/>
  <c r="AK353" i="22"/>
  <c r="AL353" i="22" s="1"/>
  <c r="AK350" i="22"/>
  <c r="AL350" i="22" s="1"/>
  <c r="AK348" i="22"/>
  <c r="AL348" i="22" s="1"/>
  <c r="AK339" i="22"/>
  <c r="AL339" i="22" s="1"/>
  <c r="AK338" i="22"/>
  <c r="AL338" i="22" s="1"/>
  <c r="AK337" i="22"/>
  <c r="AL337" i="22" s="1"/>
  <c r="AK302" i="22"/>
  <c r="AL302" i="22" s="1"/>
  <c r="AK300" i="22"/>
  <c r="AL300" i="22" s="1"/>
  <c r="AK296" i="22"/>
  <c r="AL296" i="22" s="1"/>
  <c r="AK290" i="22"/>
  <c r="AL290" i="22" s="1"/>
  <c r="AK286" i="22"/>
  <c r="AL286" i="22" s="1"/>
  <c r="AK282" i="22"/>
  <c r="AL282" i="22" s="1"/>
  <c r="AK279" i="22"/>
  <c r="AL279" i="22" s="1"/>
  <c r="AK275" i="22"/>
  <c r="AL275" i="22" s="1"/>
  <c r="AK271" i="22"/>
  <c r="AL271" i="22" s="1"/>
  <c r="AK265" i="22"/>
  <c r="AL265" i="22" s="1"/>
  <c r="AK263" i="22"/>
  <c r="AL263" i="22" s="1"/>
  <c r="AK248" i="22"/>
  <c r="AL248" i="22" s="1"/>
  <c r="AK246" i="22"/>
  <c r="AL246" i="22" s="1"/>
  <c r="AK244" i="22"/>
  <c r="AL244" i="22" s="1"/>
  <c r="AK231" i="22"/>
  <c r="AL231" i="22" s="1"/>
  <c r="AK210" i="22"/>
  <c r="AL210" i="22" s="1"/>
  <c r="AK206" i="22"/>
  <c r="AL206" i="22" s="1"/>
  <c r="AK204" i="22"/>
  <c r="AL204" i="22" s="1"/>
  <c r="AK200" i="22"/>
  <c r="AL200" i="22" s="1"/>
  <c r="AK199" i="22"/>
  <c r="AL199" i="22" s="1"/>
  <c r="AK198" i="22"/>
  <c r="AL198" i="22" s="1"/>
  <c r="AK197" i="22"/>
  <c r="AL197" i="22" s="1"/>
  <c r="AK196" i="22"/>
  <c r="AL196" i="22" s="1"/>
  <c r="AK192" i="22"/>
  <c r="AL192" i="22" s="1"/>
  <c r="AK188" i="22"/>
  <c r="AL188" i="22" s="1"/>
  <c r="AK187" i="22"/>
  <c r="AL187" i="22" s="1"/>
  <c r="AK183" i="22"/>
  <c r="AL183" i="22" s="1"/>
  <c r="AK176" i="22"/>
  <c r="AL176" i="22" s="1"/>
  <c r="AK174" i="22"/>
  <c r="AL174" i="22" s="1"/>
  <c r="AK173" i="22"/>
  <c r="AL173" i="22" s="1"/>
  <c r="AK169" i="22"/>
  <c r="AL169" i="22" s="1"/>
  <c r="AK167" i="22"/>
  <c r="AL167" i="22" s="1"/>
  <c r="AK161" i="22"/>
  <c r="AL161" i="22" s="1"/>
  <c r="AK160" i="22"/>
  <c r="AL160" i="22" s="1"/>
  <c r="AK159" i="22"/>
  <c r="AL159" i="22" s="1"/>
  <c r="AK158" i="22"/>
  <c r="AL158" i="22" s="1"/>
  <c r="AK157" i="22"/>
  <c r="AL157" i="22" s="1"/>
  <c r="AK156" i="22"/>
  <c r="AL156" i="22" s="1"/>
  <c r="AK155" i="22"/>
  <c r="AL155" i="22" s="1"/>
  <c r="AK153" i="22"/>
  <c r="AL153" i="22" s="1"/>
  <c r="AK151" i="22"/>
  <c r="AL151" i="22" s="1"/>
  <c r="AL150" i="22"/>
  <c r="AK142" i="22"/>
  <c r="AL142" i="22" s="1"/>
  <c r="AK140" i="22"/>
  <c r="AL140" i="22" s="1"/>
  <c r="AK137" i="22"/>
  <c r="AL137" i="22" s="1"/>
  <c r="AK135" i="22"/>
  <c r="AL135" i="22" s="1"/>
  <c r="AL134" i="22"/>
  <c r="AL133" i="22"/>
  <c r="AL132" i="22"/>
  <c r="AK129" i="22"/>
  <c r="AL129" i="22" s="1"/>
  <c r="AK127" i="22"/>
  <c r="AL127" i="22" s="1"/>
  <c r="AK122" i="22"/>
  <c r="AL122" i="22" s="1"/>
  <c r="AK120" i="22"/>
  <c r="AL120" i="22" s="1"/>
  <c r="AK114" i="22"/>
  <c r="AL114" i="22" s="1"/>
  <c r="AK109" i="22"/>
  <c r="AL109" i="22" s="1"/>
  <c r="AK108" i="22"/>
  <c r="AL108" i="22" s="1"/>
  <c r="AK107" i="22"/>
  <c r="AL107" i="22" s="1"/>
  <c r="AK104" i="22"/>
  <c r="AL104" i="22" s="1"/>
  <c r="AK103" i="22"/>
  <c r="AL103" i="22" s="1"/>
  <c r="AK102" i="22"/>
  <c r="AL102" i="22" s="1"/>
  <c r="AK101" i="22"/>
  <c r="AL101" i="22" s="1"/>
  <c r="AK100" i="22"/>
  <c r="AL100" i="22" s="1"/>
  <c r="AK98" i="22"/>
  <c r="AL98" i="22" s="1"/>
  <c r="AK96" i="22"/>
  <c r="AL96" i="22" s="1"/>
  <c r="AK95" i="22"/>
  <c r="AL95" i="22" s="1"/>
  <c r="AK94" i="22"/>
  <c r="AL94" i="22" s="1"/>
  <c r="AK93" i="22"/>
  <c r="AL93" i="22" s="1"/>
  <c r="AK92" i="22"/>
  <c r="AL92" i="22" s="1"/>
  <c r="AK89" i="22"/>
  <c r="AL89" i="22" s="1"/>
  <c r="AK87" i="22"/>
  <c r="AL87" i="22" s="1"/>
  <c r="AK86" i="22"/>
  <c r="AL86" i="22" s="1"/>
  <c r="AK85" i="22"/>
  <c r="AL85" i="22" s="1"/>
  <c r="AK84" i="22"/>
  <c r="AL84" i="22" s="1"/>
  <c r="AK81" i="22"/>
  <c r="AL81" i="22" s="1"/>
  <c r="AK80" i="22"/>
  <c r="AL80" i="22" s="1"/>
  <c r="AK79" i="22"/>
  <c r="AL79" i="22" s="1"/>
  <c r="AK78" i="22"/>
  <c r="AL78" i="22" s="1"/>
  <c r="AK77" i="22"/>
  <c r="AL77" i="22" s="1"/>
  <c r="AK75" i="22"/>
  <c r="AL75" i="22" s="1"/>
  <c r="AK74" i="22"/>
  <c r="AL74" i="22" s="1"/>
  <c r="AK72" i="22"/>
  <c r="AL72" i="22" s="1"/>
  <c r="AK71" i="22"/>
  <c r="AL71" i="22" s="1"/>
  <c r="AK70" i="22"/>
  <c r="AL70" i="22" s="1"/>
  <c r="AK69" i="22"/>
  <c r="AL69" i="22" s="1"/>
  <c r="AK68" i="22"/>
  <c r="AL68" i="22" s="1"/>
  <c r="AK67" i="22"/>
  <c r="AL67" i="22" s="1"/>
  <c r="AK66" i="22"/>
  <c r="AL66" i="22" s="1"/>
  <c r="AK65" i="22"/>
  <c r="AL65" i="22" s="1"/>
  <c r="AK64" i="22"/>
  <c r="AL64" i="22" s="1"/>
  <c r="AK63" i="22"/>
  <c r="AL63" i="22" s="1"/>
  <c r="AK62" i="22"/>
  <c r="AL62" i="22" s="1"/>
  <c r="AK57" i="22"/>
  <c r="AL57" i="22" s="1"/>
  <c r="AK54" i="22"/>
  <c r="AL54" i="22" s="1"/>
  <c r="AK52" i="22"/>
  <c r="AL52" i="22" s="1"/>
  <c r="AK51" i="22"/>
  <c r="AL51" i="22" s="1"/>
  <c r="AK50" i="22"/>
  <c r="AL50" i="22" s="1"/>
  <c r="AK46" i="22"/>
  <c r="AL46" i="22" s="1"/>
  <c r="AK32" i="22"/>
  <c r="AL32" i="22" s="1"/>
  <c r="AK29" i="22"/>
  <c r="AL29" i="22" s="1"/>
  <c r="AK28" i="22"/>
  <c r="AL28" i="22" s="1"/>
  <c r="AK27" i="22"/>
  <c r="AL27" i="22" s="1"/>
  <c r="AK23" i="22"/>
  <c r="AL23" i="22" s="1"/>
  <c r="AK21" i="22"/>
  <c r="AL21" i="22" s="1"/>
  <c r="AK17" i="22"/>
  <c r="AL17" i="22" s="1"/>
  <c r="AK13" i="22"/>
  <c r="AL13" i="22" s="1"/>
  <c r="AK9" i="22"/>
  <c r="AL9" i="22" s="1"/>
  <c r="AK7" i="22"/>
  <c r="AL7" i="22" s="1"/>
  <c r="AK3" i="22"/>
  <c r="AL3" i="22" s="1"/>
  <c r="AL404" i="22" l="1"/>
  <c r="I145" i="15"/>
  <c r="G167" i="15"/>
  <c r="H167" i="15" s="1"/>
  <c r="I167" i="15" s="1"/>
  <c r="G168" i="15"/>
  <c r="H168" i="15" s="1"/>
  <c r="I168" i="15" s="1"/>
  <c r="G169" i="15"/>
  <c r="H169" i="15" s="1"/>
  <c r="I169" i="15" s="1"/>
  <c r="G170" i="15"/>
  <c r="H170" i="15" s="1"/>
  <c r="I170" i="15" s="1"/>
  <c r="G171" i="15"/>
  <c r="H171" i="15" s="1"/>
  <c r="I171" i="15" s="1"/>
  <c r="G172" i="15"/>
  <c r="H172" i="15" s="1"/>
  <c r="I172" i="15" s="1"/>
  <c r="G173" i="15"/>
  <c r="H173" i="15" s="1"/>
  <c r="I173" i="15" s="1"/>
  <c r="G174" i="15"/>
  <c r="H174" i="15" s="1"/>
  <c r="I174" i="15" s="1"/>
  <c r="G175" i="15"/>
  <c r="H175" i="15" s="1"/>
  <c r="I175" i="15" s="1"/>
  <c r="G176" i="15"/>
  <c r="H176" i="15" s="1"/>
  <c r="I176" i="15" s="1"/>
  <c r="G177" i="15"/>
  <c r="H177" i="15" s="1"/>
  <c r="I177" i="15" s="1"/>
  <c r="G178" i="15"/>
  <c r="H178" i="15" s="1"/>
  <c r="I178" i="15" s="1"/>
  <c r="G179" i="15"/>
  <c r="H179" i="15" s="1"/>
  <c r="I179" i="15" s="1"/>
  <c r="G180" i="15"/>
  <c r="H180" i="15" s="1"/>
  <c r="I180" i="15" s="1"/>
  <c r="G181" i="15"/>
  <c r="H181" i="15" s="1"/>
  <c r="I181" i="15" s="1"/>
  <c r="G182" i="15"/>
  <c r="H182" i="15" s="1"/>
  <c r="I182" i="15" s="1"/>
  <c r="G183" i="15"/>
  <c r="H183" i="15" s="1"/>
  <c r="I183" i="15" s="1"/>
  <c r="G184" i="15"/>
  <c r="H184" i="15" s="1"/>
  <c r="I184" i="15" s="1"/>
  <c r="G185" i="15"/>
  <c r="H185" i="15" s="1"/>
  <c r="I185" i="15" s="1"/>
  <c r="G186" i="15"/>
  <c r="H186" i="15" s="1"/>
  <c r="I186" i="15" s="1"/>
  <c r="G187" i="15"/>
  <c r="H187" i="15" s="1"/>
  <c r="I187" i="15" s="1"/>
  <c r="G188" i="15"/>
  <c r="H188" i="15" s="1"/>
  <c r="I188" i="15" s="1"/>
  <c r="G189" i="15"/>
  <c r="H189" i="15" s="1"/>
  <c r="I189" i="15" s="1"/>
  <c r="G190" i="15"/>
  <c r="H190" i="15" s="1"/>
  <c r="I190" i="15" s="1"/>
  <c r="G191" i="15"/>
  <c r="H191" i="15" s="1"/>
  <c r="I191" i="15" s="1"/>
  <c r="G192" i="15"/>
  <c r="H192" i="15" s="1"/>
  <c r="I192" i="15" s="1"/>
  <c r="G193" i="15"/>
  <c r="H193" i="15" s="1"/>
  <c r="I193" i="15" s="1"/>
  <c r="G194" i="15"/>
  <c r="H194" i="15" s="1"/>
  <c r="I194" i="15" s="1"/>
  <c r="G195" i="15"/>
  <c r="H195" i="15" s="1"/>
  <c r="I195" i="15" s="1"/>
  <c r="G196" i="15"/>
  <c r="H196" i="15" s="1"/>
  <c r="I196" i="15" s="1"/>
  <c r="G197" i="15"/>
  <c r="H197" i="15" s="1"/>
  <c r="I197" i="15" s="1"/>
  <c r="G198" i="15"/>
  <c r="H198" i="15" s="1"/>
  <c r="I198" i="15" s="1"/>
  <c r="G199" i="15"/>
  <c r="H199" i="15" s="1"/>
  <c r="I199" i="15" s="1"/>
  <c r="G200" i="15"/>
  <c r="H200" i="15" s="1"/>
  <c r="I200" i="15" s="1"/>
  <c r="G201" i="15"/>
  <c r="H201" i="15" s="1"/>
  <c r="I201" i="15" s="1"/>
  <c r="G202" i="15"/>
  <c r="H202" i="15" s="1"/>
  <c r="I202" i="15" s="1"/>
  <c r="G203" i="15"/>
  <c r="H203" i="15" s="1"/>
  <c r="I203" i="15" s="1"/>
  <c r="G204" i="15"/>
  <c r="H204" i="15" s="1"/>
  <c r="I204" i="15" s="1"/>
  <c r="G205" i="15"/>
  <c r="H205" i="15" s="1"/>
  <c r="I205" i="15" s="1"/>
  <c r="G206" i="15"/>
  <c r="H206" i="15" s="1"/>
  <c r="I206" i="15" s="1"/>
  <c r="G207" i="15"/>
  <c r="H207" i="15" s="1"/>
  <c r="G208" i="15"/>
  <c r="H208" i="15" s="1"/>
  <c r="G209" i="15"/>
  <c r="H209" i="15" s="1"/>
  <c r="G210" i="15"/>
  <c r="G211" i="15"/>
  <c r="H211" i="15" s="1"/>
  <c r="G212" i="15"/>
  <c r="G213" i="15"/>
  <c r="G214" i="15"/>
  <c r="G215" i="15"/>
  <c r="H215" i="15" s="1"/>
  <c r="G216" i="15"/>
  <c r="H216" i="15" s="1"/>
  <c r="G217" i="15"/>
  <c r="H217" i="15" s="1"/>
  <c r="G218" i="15"/>
  <c r="G219" i="15"/>
  <c r="G220" i="15"/>
  <c r="G221" i="15"/>
  <c r="G222" i="15"/>
  <c r="H222" i="15" s="1"/>
  <c r="G223" i="15"/>
  <c r="H223" i="15" s="1"/>
  <c r="G224" i="15"/>
  <c r="H224" i="15" s="1"/>
  <c r="G225" i="15"/>
  <c r="H225" i="15" s="1"/>
  <c r="G226" i="15"/>
  <c r="G227" i="15"/>
  <c r="H227" i="15" s="1"/>
  <c r="G228" i="15"/>
  <c r="H228" i="15" s="1"/>
  <c r="G229" i="15"/>
  <c r="G230" i="15"/>
  <c r="H230" i="15" s="1"/>
  <c r="G231" i="15"/>
  <c r="H231" i="15" s="1"/>
  <c r="G232" i="15"/>
  <c r="H232" i="15" s="1"/>
  <c r="G233" i="15"/>
  <c r="H233" i="15" s="1"/>
  <c r="G234" i="15"/>
  <c r="G235" i="15"/>
  <c r="G236" i="15"/>
  <c r="G237" i="15"/>
  <c r="H237" i="15" s="1"/>
  <c r="G238" i="15"/>
  <c r="H238" i="15" s="1"/>
  <c r="G239" i="15"/>
  <c r="G240" i="15"/>
  <c r="H240" i="15" s="1"/>
  <c r="G241" i="15"/>
  <c r="H241" i="15" s="1"/>
  <c r="G242" i="15"/>
  <c r="H242" i="15" s="1"/>
  <c r="G243" i="15"/>
  <c r="H243" i="15" s="1"/>
  <c r="G244" i="15"/>
  <c r="H244" i="15" s="1"/>
  <c r="G245" i="15"/>
  <c r="H245" i="15" s="1"/>
  <c r="G246" i="15"/>
  <c r="H246" i="15" s="1"/>
  <c r="G247" i="15"/>
  <c r="H247" i="15" s="1"/>
  <c r="G248" i="15"/>
  <c r="H248" i="15" s="1"/>
  <c r="G249" i="15"/>
  <c r="H249" i="15" s="1"/>
  <c r="G250" i="15"/>
  <c r="H250" i="15" s="1"/>
  <c r="G251" i="15"/>
  <c r="H251" i="15" s="1"/>
  <c r="G252" i="15"/>
  <c r="H252" i="15" s="1"/>
  <c r="G253" i="15"/>
  <c r="H253" i="15" s="1"/>
  <c r="G254" i="15"/>
  <c r="H254" i="15" s="1"/>
  <c r="G255" i="15"/>
  <c r="G256" i="15"/>
  <c r="H256" i="15" s="1"/>
  <c r="G257" i="15"/>
  <c r="G258" i="15"/>
  <c r="G259" i="15"/>
  <c r="G260" i="15"/>
  <c r="G261" i="15"/>
  <c r="G262" i="15"/>
  <c r="G263" i="15"/>
  <c r="G264" i="15"/>
  <c r="G265" i="15"/>
  <c r="G266" i="15"/>
  <c r="G267" i="15"/>
  <c r="G268" i="15"/>
  <c r="G269" i="15"/>
  <c r="G270" i="15"/>
  <c r="G271" i="15"/>
  <c r="G272" i="15"/>
  <c r="G273" i="15"/>
  <c r="G274" i="15"/>
  <c r="G275" i="15"/>
  <c r="H275" i="15" s="1"/>
  <c r="G276" i="15"/>
  <c r="G277" i="15"/>
  <c r="G278" i="15"/>
  <c r="H278" i="15" s="1"/>
  <c r="G279" i="15"/>
  <c r="H279" i="15" s="1"/>
  <c r="G280" i="15"/>
  <c r="H280" i="15" s="1"/>
  <c r="G281" i="15"/>
  <c r="H281" i="15" s="1"/>
  <c r="G282" i="15"/>
  <c r="H282" i="15" s="1"/>
  <c r="G283" i="15"/>
  <c r="H283" i="15" s="1"/>
  <c r="G284" i="15"/>
  <c r="G285" i="15"/>
  <c r="G286" i="15"/>
  <c r="H286" i="15" s="1"/>
  <c r="G287" i="15"/>
  <c r="G288" i="15"/>
  <c r="H288" i="15" s="1"/>
  <c r="G289" i="15"/>
  <c r="H289" i="15" s="1"/>
  <c r="G290" i="15"/>
  <c r="H290" i="15" s="1"/>
  <c r="G291" i="15"/>
  <c r="H291" i="15" s="1"/>
  <c r="G292" i="15"/>
  <c r="G293" i="15"/>
  <c r="H293" i="15" s="1"/>
  <c r="G294" i="15"/>
  <c r="G295" i="15"/>
  <c r="G296" i="15"/>
  <c r="H296" i="15" s="1"/>
  <c r="G297" i="15"/>
  <c r="H297" i="15" s="1"/>
  <c r="G298" i="15"/>
  <c r="H298" i="15" s="1"/>
  <c r="G299" i="15"/>
  <c r="H299" i="15" s="1"/>
  <c r="G300" i="15"/>
  <c r="H300" i="15" s="1"/>
  <c r="I300" i="15" s="1"/>
  <c r="G301" i="15"/>
  <c r="H301" i="15" s="1"/>
  <c r="I301" i="15" s="1"/>
  <c r="G302" i="15"/>
  <c r="H302" i="15" s="1"/>
  <c r="I302" i="15" s="1"/>
  <c r="G303" i="15"/>
  <c r="H303" i="15" s="1"/>
  <c r="I303" i="15" s="1"/>
  <c r="G304" i="15"/>
  <c r="H304" i="15" s="1"/>
  <c r="I304" i="15" s="1"/>
  <c r="G305" i="15"/>
  <c r="H305" i="15" s="1"/>
  <c r="I305" i="15" s="1"/>
  <c r="G306" i="15"/>
  <c r="H306" i="15" s="1"/>
  <c r="I306" i="15" s="1"/>
  <c r="G307" i="15"/>
  <c r="H307" i="15" s="1"/>
  <c r="I307" i="15" s="1"/>
  <c r="G308" i="15"/>
  <c r="H308" i="15" s="1"/>
  <c r="I308" i="15" s="1"/>
  <c r="G309" i="15"/>
  <c r="H309" i="15" s="1"/>
  <c r="I309" i="15" s="1"/>
  <c r="G310" i="15"/>
  <c r="H310" i="15" s="1"/>
  <c r="I310" i="15" s="1"/>
  <c r="G311" i="15"/>
  <c r="H311" i="15" s="1"/>
  <c r="I311" i="15" s="1"/>
  <c r="G312" i="15"/>
  <c r="H312" i="15" s="1"/>
  <c r="I312" i="15" s="1"/>
  <c r="G313" i="15"/>
  <c r="H313" i="15" s="1"/>
  <c r="I313" i="15" s="1"/>
  <c r="G314" i="15"/>
  <c r="H314" i="15" s="1"/>
  <c r="I314" i="15" s="1"/>
  <c r="G315" i="15"/>
  <c r="H315" i="15" s="1"/>
  <c r="I315" i="15" s="1"/>
  <c r="G316" i="15"/>
  <c r="H316" i="15" s="1"/>
  <c r="I316" i="15" s="1"/>
  <c r="G317" i="15"/>
  <c r="H317" i="15" s="1"/>
  <c r="I317" i="15" s="1"/>
  <c r="G318" i="15"/>
  <c r="H318" i="15" s="1"/>
  <c r="I318" i="15" s="1"/>
  <c r="G319" i="15"/>
  <c r="H319" i="15" s="1"/>
  <c r="I319" i="15" s="1"/>
  <c r="G320" i="15"/>
  <c r="H320" i="15" s="1"/>
  <c r="I320" i="15" s="1"/>
  <c r="G321" i="15"/>
  <c r="H321" i="15" s="1"/>
  <c r="I321" i="15" s="1"/>
  <c r="G322" i="15"/>
  <c r="H322" i="15" s="1"/>
  <c r="I322" i="15" s="1"/>
  <c r="G323" i="15"/>
  <c r="H323" i="15" s="1"/>
  <c r="I323" i="15" s="1"/>
  <c r="G324" i="15"/>
  <c r="H324" i="15" s="1"/>
  <c r="I324" i="15" s="1"/>
  <c r="G325" i="15"/>
  <c r="H325" i="15" s="1"/>
  <c r="I325" i="15" s="1"/>
  <c r="G326" i="15"/>
  <c r="H326" i="15" s="1"/>
  <c r="I326" i="15" s="1"/>
  <c r="G327" i="15"/>
  <c r="H327" i="15" s="1"/>
  <c r="I327" i="15" s="1"/>
  <c r="G328" i="15"/>
  <c r="H328" i="15" s="1"/>
  <c r="I328" i="15" s="1"/>
  <c r="G329" i="15"/>
  <c r="H329" i="15" s="1"/>
  <c r="I329" i="15" s="1"/>
  <c r="G330" i="15"/>
  <c r="H330" i="15" s="1"/>
  <c r="I330" i="15" s="1"/>
  <c r="G166" i="15"/>
  <c r="H166" i="15" s="1"/>
  <c r="I166" i="15" s="1"/>
  <c r="G142" i="15"/>
  <c r="I215" i="15" l="1"/>
  <c r="H263" i="15"/>
  <c r="I263" i="15" s="1"/>
  <c r="I223" i="15"/>
  <c r="H268" i="15"/>
  <c r="I268" i="15" s="1"/>
  <c r="H213" i="15"/>
  <c r="I213" i="15" s="1"/>
  <c r="H255" i="15"/>
  <c r="I255" i="15" s="1"/>
  <c r="H239" i="15"/>
  <c r="I239" i="15" s="1"/>
  <c r="H267" i="15"/>
  <c r="I267" i="15" s="1"/>
  <c r="H287" i="15"/>
  <c r="I287" i="15" s="1"/>
  <c r="I250" i="15"/>
  <c r="I242" i="15"/>
  <c r="H220" i="15"/>
  <c r="I220" i="15" s="1"/>
  <c r="H212" i="15"/>
  <c r="I212" i="15" s="1"/>
  <c r="H235" i="15"/>
  <c r="I235" i="15" s="1"/>
  <c r="H274" i="15"/>
  <c r="I274" i="15" s="1"/>
  <c r="H266" i="15"/>
  <c r="I266" i="15" s="1"/>
  <c r="H258" i="15"/>
  <c r="I258" i="15" s="1"/>
  <c r="H295" i="15"/>
  <c r="I295" i="15" s="1"/>
  <c r="I249" i="15"/>
  <c r="I241" i="15"/>
  <c r="I233" i="15"/>
  <c r="I225" i="15"/>
  <c r="H219" i="15"/>
  <c r="I219" i="15" s="1"/>
  <c r="H234" i="15"/>
  <c r="I234" i="15" s="1"/>
  <c r="H226" i="15"/>
  <c r="I226" i="15" s="1"/>
  <c r="H273" i="15"/>
  <c r="I273" i="15" s="1"/>
  <c r="H265" i="15"/>
  <c r="I265" i="15" s="1"/>
  <c r="H257" i="15"/>
  <c r="I257" i="15" s="1"/>
  <c r="H285" i="15"/>
  <c r="I285" i="15" s="1"/>
  <c r="H277" i="15"/>
  <c r="I277" i="15" s="1"/>
  <c r="H294" i="15"/>
  <c r="I294" i="15" s="1"/>
  <c r="I279" i="15"/>
  <c r="I247" i="15"/>
  <c r="I231" i="15"/>
  <c r="H271" i="15"/>
  <c r="I271" i="15" s="1"/>
  <c r="I286" i="15"/>
  <c r="I278" i="15"/>
  <c r="H270" i="15"/>
  <c r="I270" i="15" s="1"/>
  <c r="H262" i="15"/>
  <c r="I262" i="15" s="1"/>
  <c r="I237" i="15"/>
  <c r="H269" i="15"/>
  <c r="I269" i="15" s="1"/>
  <c r="H261" i="15"/>
  <c r="I261" i="15" s="1"/>
  <c r="I228" i="15"/>
  <c r="H214" i="15"/>
  <c r="I214" i="15" s="1"/>
  <c r="H229" i="15"/>
  <c r="I229" i="15" s="1"/>
  <c r="H260" i="15"/>
  <c r="I260" i="15" s="1"/>
  <c r="I227" i="15"/>
  <c r="I211" i="15"/>
  <c r="H221" i="15"/>
  <c r="I221" i="15" s="1"/>
  <c r="H236" i="15"/>
  <c r="I236" i="15" s="1"/>
  <c r="H259" i="15"/>
  <c r="I259" i="15" s="1"/>
  <c r="I296" i="15"/>
  <c r="I256" i="15"/>
  <c r="I248" i="15"/>
  <c r="I240" i="15"/>
  <c r="I232" i="15"/>
  <c r="I224" i="15"/>
  <c r="H218" i="15"/>
  <c r="I218" i="15" s="1"/>
  <c r="H210" i="15"/>
  <c r="I210" i="15" s="1"/>
  <c r="H272" i="15"/>
  <c r="I272" i="15" s="1"/>
  <c r="H264" i="15"/>
  <c r="I264" i="15" s="1"/>
  <c r="H292" i="15"/>
  <c r="I292" i="15" s="1"/>
  <c r="H284" i="15"/>
  <c r="I284" i="15" s="1"/>
  <c r="H276" i="15"/>
  <c r="I276" i="15" s="1"/>
  <c r="I293" i="15"/>
  <c r="I299" i="15"/>
  <c r="I298" i="15"/>
  <c r="I297" i="15"/>
  <c r="I291" i="15"/>
  <c r="I275" i="15"/>
  <c r="I282" i="15"/>
  <c r="I289" i="15"/>
  <c r="I281" i="15"/>
  <c r="I283" i="15"/>
  <c r="I290" i="15"/>
  <c r="I288" i="15"/>
  <c r="I280" i="15"/>
  <c r="I254" i="15"/>
  <c r="I245" i="15"/>
  <c r="I252" i="15"/>
  <c r="I244" i="15"/>
  <c r="I246" i="15"/>
  <c r="I253" i="15"/>
  <c r="I251" i="15"/>
  <c r="I243" i="15"/>
  <c r="I238" i="15"/>
  <c r="I230" i="15"/>
  <c r="I222" i="15"/>
  <c r="I217" i="15"/>
  <c r="I209" i="15"/>
  <c r="I216" i="15"/>
  <c r="I208" i="15"/>
  <c r="I207" i="15"/>
  <c r="H142" i="15"/>
  <c r="I142" i="15" s="1"/>
  <c r="K339" i="22"/>
  <c r="K338" i="22"/>
  <c r="K337" i="22"/>
  <c r="X4" i="21" l="1"/>
  <c r="P4" i="21" l="1"/>
  <c r="P3" i="21"/>
  <c r="O3" i="21"/>
  <c r="K3" i="21"/>
  <c r="Q3" i="21"/>
  <c r="O4" i="21"/>
  <c r="L3" i="21"/>
  <c r="I3" i="21"/>
  <c r="F6" i="21"/>
  <c r="H6" i="21"/>
  <c r="H4" i="21"/>
  <c r="H3" i="21"/>
  <c r="AC3" i="21"/>
  <c r="AA3" i="21"/>
  <c r="Z4" i="21"/>
  <c r="Z3" i="21"/>
  <c r="Y4" i="21"/>
  <c r="Y3" i="21"/>
  <c r="R3" i="21"/>
  <c r="V3" i="21"/>
  <c r="T4" i="21"/>
  <c r="G6" i="21"/>
  <c r="G4" i="21"/>
  <c r="AB4" i="21" l="1"/>
  <c r="AB3" i="21"/>
  <c r="J3" i="21"/>
  <c r="M3" i="21"/>
  <c r="AD3" i="21"/>
  <c r="S4" i="21"/>
  <c r="S3" i="21"/>
  <c r="N5" i="21"/>
  <c r="N4" i="21"/>
  <c r="W4" i="21"/>
  <c r="W3" i="21"/>
  <c r="N3" i="21"/>
  <c r="H67" i="20"/>
  <c r="I67" i="20"/>
  <c r="J67" i="20" s="1"/>
  <c r="F177" i="20"/>
  <c r="F181" i="20"/>
  <c r="F94" i="20"/>
  <c r="F59" i="20"/>
  <c r="I87" i="20"/>
  <c r="J87" i="20" s="1"/>
  <c r="H87" i="20"/>
  <c r="F141" i="20"/>
  <c r="F126" i="20"/>
  <c r="F84" i="20"/>
  <c r="I169" i="20"/>
  <c r="J169" i="20" s="1"/>
  <c r="H169" i="20"/>
  <c r="I148" i="20"/>
  <c r="H148" i="20"/>
  <c r="F72" i="20"/>
  <c r="I139" i="20"/>
  <c r="J139" i="20" s="1"/>
  <c r="H139" i="20"/>
  <c r="F49" i="20"/>
  <c r="F152" i="20"/>
  <c r="F115" i="20"/>
  <c r="I117" i="20"/>
  <c r="J117" i="20" s="1"/>
  <c r="H117" i="20"/>
  <c r="I186" i="20"/>
  <c r="J186" i="20" s="1"/>
  <c r="H186" i="20"/>
  <c r="I107" i="20"/>
  <c r="J107" i="20" s="1"/>
  <c r="H107" i="20"/>
  <c r="F80" i="20"/>
  <c r="I92" i="20"/>
  <c r="J92" i="20" s="1"/>
  <c r="H92" i="20"/>
  <c r="I172" i="20"/>
  <c r="J172" i="20" s="1"/>
  <c r="H172" i="20"/>
  <c r="I41" i="20"/>
  <c r="J41" i="20" s="1"/>
  <c r="H41" i="20"/>
  <c r="I6" i="20"/>
  <c r="J6" i="20" s="1"/>
  <c r="H6" i="20"/>
  <c r="I99" i="20"/>
  <c r="J99" i="20" s="1"/>
  <c r="H99" i="20"/>
  <c r="F109" i="20"/>
  <c r="F191" i="20"/>
  <c r="I111" i="20"/>
  <c r="J111" i="20" s="1"/>
  <c r="H111" i="20"/>
  <c r="F161" i="20" l="1"/>
  <c r="I47" i="20"/>
  <c r="J47" i="20" s="1"/>
  <c r="H47" i="20"/>
  <c r="I29" i="20"/>
  <c r="J29" i="20" s="1"/>
  <c r="H29" i="20"/>
  <c r="I190" i="20"/>
  <c r="J190" i="20" s="1"/>
  <c r="H190" i="20"/>
  <c r="I97" i="20"/>
  <c r="J97" i="20" s="1"/>
  <c r="H97" i="20"/>
  <c r="I103" i="20"/>
  <c r="J103" i="20" s="1"/>
  <c r="H103" i="20"/>
  <c r="F151" i="20"/>
  <c r="F162" i="20"/>
  <c r="I28" i="20"/>
  <c r="J28" i="20" s="1"/>
  <c r="H28" i="20"/>
  <c r="F143" i="20"/>
  <c r="I143" i="20" s="1"/>
  <c r="H132" i="20" l="1"/>
  <c r="H9" i="20"/>
  <c r="H57" i="20"/>
  <c r="H104" i="20"/>
  <c r="H143" i="20"/>
  <c r="H193" i="20"/>
  <c r="H94" i="20"/>
  <c r="H91" i="20"/>
  <c r="H114" i="20"/>
  <c r="H85" i="20"/>
  <c r="H84" i="20"/>
  <c r="H93" i="20"/>
  <c r="H145" i="20"/>
  <c r="H136" i="20"/>
  <c r="H195" i="20"/>
  <c r="H120" i="20"/>
  <c r="H3" i="20"/>
  <c r="H7" i="20"/>
  <c r="H102" i="20"/>
  <c r="H134" i="20"/>
  <c r="H90" i="20"/>
  <c r="H194" i="20"/>
  <c r="H101" i="20"/>
  <c r="H147" i="20"/>
  <c r="H144" i="20"/>
  <c r="H8" i="20"/>
  <c r="H156" i="20"/>
  <c r="H121" i="20"/>
  <c r="H127" i="20"/>
  <c r="H164" i="20"/>
  <c r="H105" i="20"/>
  <c r="H86" i="20"/>
  <c r="H98" i="20"/>
  <c r="H89" i="20"/>
  <c r="H197" i="20"/>
  <c r="H174" i="20"/>
  <c r="H95" i="20"/>
  <c r="H112" i="20"/>
  <c r="H196" i="20"/>
  <c r="H80" i="20"/>
  <c r="H178" i="20"/>
  <c r="H179" i="20"/>
  <c r="H96" i="20"/>
  <c r="H88" i="20"/>
  <c r="H100" i="20"/>
  <c r="H153" i="20"/>
  <c r="H110" i="20"/>
  <c r="H106" i="20"/>
  <c r="H170" i="20"/>
  <c r="H78" i="20"/>
  <c r="H185" i="20"/>
  <c r="H37" i="20"/>
  <c r="H160" i="20"/>
  <c r="H40" i="20"/>
  <c r="H166" i="20"/>
  <c r="H18" i="20"/>
  <c r="H75" i="20"/>
  <c r="H130" i="20"/>
  <c r="H82" i="20"/>
  <c r="H189" i="20"/>
  <c r="H51" i="20"/>
  <c r="H70" i="20"/>
  <c r="H163" i="20"/>
  <c r="H176" i="20"/>
  <c r="H60" i="20"/>
  <c r="H71" i="20"/>
  <c r="H24" i="20"/>
  <c r="H171" i="20"/>
  <c r="H149" i="20"/>
  <c r="H4" i="20"/>
  <c r="H10" i="20"/>
  <c r="H13" i="20"/>
  <c r="H138" i="20"/>
  <c r="H162" i="20"/>
  <c r="H17" i="20"/>
  <c r="H64" i="20"/>
  <c r="H142" i="20"/>
  <c r="H168" i="20"/>
  <c r="H50" i="20"/>
  <c r="H113" i="20"/>
  <c r="H39" i="20"/>
  <c r="H151" i="20"/>
  <c r="H192" i="20"/>
  <c r="H36" i="20"/>
  <c r="H146" i="20"/>
  <c r="H56" i="20"/>
  <c r="H15" i="20"/>
  <c r="H183" i="20"/>
  <c r="H81" i="20"/>
  <c r="H123" i="20"/>
  <c r="H55" i="20"/>
  <c r="H155" i="20"/>
  <c r="H161" i="20"/>
  <c r="H12" i="20"/>
  <c r="H35" i="20"/>
  <c r="H125" i="20"/>
  <c r="H5" i="20"/>
  <c r="H23" i="20"/>
  <c r="H108" i="20"/>
  <c r="H119" i="20"/>
  <c r="H38" i="20"/>
  <c r="H22" i="20"/>
  <c r="H118" i="20"/>
  <c r="H124" i="20"/>
  <c r="H31" i="20"/>
  <c r="H191" i="20"/>
  <c r="H175" i="20"/>
  <c r="H109" i="20"/>
  <c r="H52" i="20"/>
  <c r="H33" i="20"/>
  <c r="H159" i="20"/>
  <c r="H131" i="20"/>
  <c r="H54" i="20"/>
  <c r="H165" i="20"/>
  <c r="H154" i="20"/>
  <c r="H83" i="20"/>
  <c r="H76" i="20"/>
  <c r="H58" i="20"/>
  <c r="H69" i="20"/>
  <c r="H122" i="20"/>
  <c r="H187" i="20"/>
  <c r="H26" i="20"/>
  <c r="H77" i="20"/>
  <c r="H48" i="20"/>
  <c r="H46" i="20"/>
  <c r="H182" i="20"/>
  <c r="H16" i="20"/>
  <c r="H158" i="20"/>
  <c r="H184" i="20"/>
  <c r="H116" i="20"/>
  <c r="H140" i="20"/>
  <c r="H53" i="20"/>
  <c r="H129" i="20"/>
  <c r="H128" i="20"/>
  <c r="H177" i="20"/>
  <c r="H11" i="20"/>
  <c r="H133" i="20"/>
  <c r="H181" i="20"/>
  <c r="H14" i="20"/>
  <c r="H66" i="20"/>
  <c r="H34" i="20"/>
  <c r="H20" i="20"/>
  <c r="H115" i="20"/>
  <c r="H19" i="20"/>
  <c r="H152" i="20"/>
  <c r="H30" i="20"/>
  <c r="H150" i="20"/>
  <c r="H32" i="20"/>
  <c r="H61" i="20"/>
  <c r="H42" i="20"/>
  <c r="H180" i="20"/>
  <c r="H62" i="20"/>
  <c r="H73" i="20"/>
  <c r="H49" i="20"/>
  <c r="H72" i="20"/>
  <c r="H167" i="20"/>
  <c r="H27" i="20"/>
  <c r="H68" i="20"/>
  <c r="H173" i="20"/>
  <c r="H74" i="20"/>
  <c r="H157" i="20"/>
  <c r="H126" i="20"/>
  <c r="H188" i="20"/>
  <c r="H45" i="20"/>
  <c r="H141" i="20"/>
  <c r="H2" i="20"/>
  <c r="H59" i="20"/>
  <c r="H137" i="20"/>
  <c r="H21" i="20"/>
  <c r="H79" i="20"/>
  <c r="H44" i="20"/>
  <c r="H63" i="20"/>
  <c r="H135" i="20"/>
  <c r="H65" i="20"/>
  <c r="H43" i="20"/>
  <c r="H25" i="20"/>
  <c r="I156" i="20" l="1"/>
  <c r="I106" i="20"/>
  <c r="I98" i="20"/>
  <c r="I86" i="20"/>
  <c r="I80" i="20"/>
  <c r="I8" i="20"/>
  <c r="I196" i="20"/>
  <c r="I88" i="20"/>
  <c r="I96" i="20"/>
  <c r="I100" i="20"/>
  <c r="I179" i="20"/>
  <c r="I178" i="20"/>
  <c r="I104" i="20" l="1"/>
  <c r="J104" i="20" s="1"/>
  <c r="J143" i="20"/>
  <c r="I9" i="20"/>
  <c r="J9" i="20" s="1"/>
  <c r="I132" i="20"/>
  <c r="J132" i="20" s="1"/>
  <c r="I57" i="20"/>
  <c r="J57" i="20" s="1"/>
  <c r="I91" i="20"/>
  <c r="J91" i="20" s="1"/>
  <c r="I127" i="20"/>
  <c r="J127" i="20" s="1"/>
  <c r="I90" i="20"/>
  <c r="J90" i="20" s="1"/>
  <c r="I134" i="20"/>
  <c r="J134" i="20" s="1"/>
  <c r="I7" i="20"/>
  <c r="J7" i="20" s="1"/>
  <c r="I84" i="20"/>
  <c r="J84" i="20" s="1"/>
  <c r="I101" i="20"/>
  <c r="J101" i="20" s="1"/>
  <c r="I193" i="20"/>
  <c r="J193" i="20" s="1"/>
  <c r="I114" i="20"/>
  <c r="J114" i="20" s="1"/>
  <c r="I3" i="20"/>
  <c r="J3" i="20" s="1"/>
  <c r="I102" i="20"/>
  <c r="J102" i="20" s="1"/>
  <c r="I147" i="20"/>
  <c r="J147" i="20" s="1"/>
  <c r="I121" i="20"/>
  <c r="J121" i="20" s="1"/>
  <c r="I164" i="20"/>
  <c r="J164" i="20" s="1"/>
  <c r="I105" i="20"/>
  <c r="J105" i="20" s="1"/>
  <c r="I95" i="20"/>
  <c r="J95" i="20" s="1"/>
  <c r="I112" i="20"/>
  <c r="J112" i="20" s="1"/>
  <c r="I93" i="20"/>
  <c r="J93" i="20" s="1"/>
  <c r="I174" i="20"/>
  <c r="J174" i="20" s="1"/>
  <c r="I85" i="20"/>
  <c r="J85" i="20" s="1"/>
  <c r="I120" i="20"/>
  <c r="J120" i="20" s="1"/>
  <c r="I89" i="20"/>
  <c r="J89" i="20" s="1"/>
  <c r="I144" i="20"/>
  <c r="J144" i="20" s="1"/>
  <c r="I145" i="20"/>
  <c r="J145" i="20" s="1"/>
  <c r="I136" i="20"/>
  <c r="J136" i="20" s="1"/>
  <c r="I195" i="20"/>
  <c r="J195" i="20" s="1"/>
  <c r="I194" i="20"/>
  <c r="J194" i="20" s="1"/>
  <c r="I94" i="20"/>
  <c r="J94" i="20" s="1"/>
  <c r="I197" i="20"/>
  <c r="J197" i="20" s="1"/>
  <c r="I189" i="20"/>
  <c r="J189" i="20" s="1"/>
  <c r="I51" i="20"/>
  <c r="J51" i="20" s="1"/>
  <c r="I171" i="20"/>
  <c r="J171" i="20" s="1"/>
  <c r="J100" i="20"/>
  <c r="I5" i="20"/>
  <c r="J5" i="20" s="1"/>
  <c r="I108" i="20"/>
  <c r="J108" i="20" s="1"/>
  <c r="I22" i="20"/>
  <c r="J22" i="20" s="1"/>
  <c r="I175" i="20"/>
  <c r="J175" i="20" s="1"/>
  <c r="I77" i="20"/>
  <c r="J77" i="20" s="1"/>
  <c r="I158" i="20"/>
  <c r="J158" i="20" s="1"/>
  <c r="I140" i="20"/>
  <c r="J140" i="20" s="1"/>
  <c r="I133" i="20"/>
  <c r="J133" i="20" s="1"/>
  <c r="I30" i="20"/>
  <c r="J30" i="20" s="1"/>
  <c r="I38" i="20"/>
  <c r="J38" i="20" s="1"/>
  <c r="I191" i="20"/>
  <c r="J191" i="20" s="1"/>
  <c r="I14" i="20"/>
  <c r="J14" i="20" s="1"/>
  <c r="I2" i="20"/>
  <c r="J2" i="20" s="1"/>
  <c r="I34" i="20"/>
  <c r="J34" i="20" s="1"/>
  <c r="I31" i="20"/>
  <c r="J31" i="20" s="1"/>
  <c r="I81" i="20"/>
  <c r="J81" i="20" s="1"/>
  <c r="I125" i="20"/>
  <c r="J125" i="20" s="1"/>
  <c r="I62" i="20"/>
  <c r="J62" i="20" s="1"/>
  <c r="I73" i="20"/>
  <c r="J73" i="20" s="1"/>
  <c r="I157" i="20"/>
  <c r="J157" i="20" s="1"/>
  <c r="I37" i="20"/>
  <c r="J37" i="20" s="1"/>
  <c r="I113" i="20"/>
  <c r="J113" i="20" s="1"/>
  <c r="I58" i="20"/>
  <c r="J58" i="20" s="1"/>
  <c r="I71" i="20"/>
  <c r="J71" i="20" s="1"/>
  <c r="I17" i="20"/>
  <c r="J17" i="20" s="1"/>
  <c r="I54" i="20"/>
  <c r="J54" i="20" s="1"/>
  <c r="J8" i="20"/>
  <c r="I69" i="20"/>
  <c r="J69" i="20" s="1"/>
  <c r="I154" i="20"/>
  <c r="J154" i="20" s="1"/>
  <c r="I187" i="20"/>
  <c r="J187" i="20" s="1"/>
  <c r="I170" i="20"/>
  <c r="J170" i="20" s="1"/>
  <c r="I42" i="20"/>
  <c r="J42" i="20" s="1"/>
  <c r="I151" i="20"/>
  <c r="J151" i="20" s="1"/>
  <c r="I33" i="20"/>
  <c r="J33" i="20" s="1"/>
  <c r="I122" i="20"/>
  <c r="J122" i="20" s="1"/>
  <c r="I129" i="20"/>
  <c r="J129" i="20" s="1"/>
  <c r="J179" i="20"/>
  <c r="J88" i="20"/>
  <c r="I76" i="20"/>
  <c r="J76" i="20" s="1"/>
  <c r="I137" i="20"/>
  <c r="J137" i="20" s="1"/>
  <c r="I185" i="20"/>
  <c r="J185" i="20" s="1"/>
  <c r="I166" i="20"/>
  <c r="J166" i="20" s="1"/>
  <c r="I18" i="20"/>
  <c r="J18" i="20" s="1"/>
  <c r="I82" i="20"/>
  <c r="J82" i="20" s="1"/>
  <c r="I70" i="20"/>
  <c r="J70" i="20" s="1"/>
  <c r="I163" i="20"/>
  <c r="J163" i="20" s="1"/>
  <c r="I60" i="20"/>
  <c r="J60" i="20" s="1"/>
  <c r="I24" i="20"/>
  <c r="J24" i="20" s="1"/>
  <c r="I162" i="20"/>
  <c r="J162" i="20" s="1"/>
  <c r="I142" i="20"/>
  <c r="J142" i="20" s="1"/>
  <c r="I168" i="20"/>
  <c r="J168" i="20" s="1"/>
  <c r="I50" i="20"/>
  <c r="J50" i="20" s="1"/>
  <c r="I36" i="20"/>
  <c r="J36" i="20" s="1"/>
  <c r="J96" i="20"/>
  <c r="I56" i="20"/>
  <c r="J56" i="20" s="1"/>
  <c r="I183" i="20"/>
  <c r="J183" i="20" s="1"/>
  <c r="J156" i="20"/>
  <c r="I131" i="20"/>
  <c r="J131" i="20" s="1"/>
  <c r="I165" i="20"/>
  <c r="J165" i="20" s="1"/>
  <c r="J178" i="20"/>
  <c r="I116" i="20"/>
  <c r="J116" i="20" s="1"/>
  <c r="I177" i="20"/>
  <c r="J177" i="20" s="1"/>
  <c r="I20" i="20"/>
  <c r="J20" i="20" s="1"/>
  <c r="I19" i="20"/>
  <c r="J19" i="20" s="1"/>
  <c r="I61" i="20"/>
  <c r="J61" i="20" s="1"/>
  <c r="I180" i="20"/>
  <c r="J180" i="20" s="1"/>
  <c r="J148" i="20"/>
  <c r="I167" i="20"/>
  <c r="J167" i="20" s="1"/>
  <c r="I27" i="20"/>
  <c r="J27" i="20" s="1"/>
  <c r="I74" i="20"/>
  <c r="J74" i="20" s="1"/>
  <c r="I126" i="20"/>
  <c r="J126" i="20" s="1"/>
  <c r="I45" i="20"/>
  <c r="J45" i="20" s="1"/>
  <c r="I59" i="20"/>
  <c r="J59" i="20" s="1"/>
  <c r="I63" i="20"/>
  <c r="J63" i="20" s="1"/>
  <c r="I65" i="20"/>
  <c r="J65" i="20" s="1"/>
  <c r="I75" i="20"/>
  <c r="J75" i="20" s="1"/>
  <c r="I141" i="20"/>
  <c r="J141" i="20" s="1"/>
  <c r="I39" i="20"/>
  <c r="J39" i="20" s="1"/>
  <c r="I146" i="20"/>
  <c r="J146" i="20" s="1"/>
  <c r="I55" i="20"/>
  <c r="J55" i="20" s="1"/>
  <c r="I118" i="20"/>
  <c r="J118" i="20" s="1"/>
  <c r="J196" i="20"/>
  <c r="I25" i="20"/>
  <c r="J25" i="20" s="1"/>
  <c r="I40" i="20"/>
  <c r="J40" i="20" s="1"/>
  <c r="I10" i="20"/>
  <c r="J10" i="20" s="1"/>
  <c r="I119" i="20"/>
  <c r="J119" i="20" s="1"/>
  <c r="I159" i="20"/>
  <c r="J159" i="20" s="1"/>
  <c r="I44" i="20"/>
  <c r="J44" i="20" s="1"/>
  <c r="I83" i="20"/>
  <c r="J83" i="20" s="1"/>
  <c r="I184" i="20"/>
  <c r="J184" i="20" s="1"/>
  <c r="I53" i="20"/>
  <c r="J53" i="20" s="1"/>
  <c r="I11" i="20"/>
  <c r="J11" i="20" s="1"/>
  <c r="I32" i="20"/>
  <c r="J32" i="20" s="1"/>
  <c r="I79" i="20"/>
  <c r="J79" i="20" s="1"/>
  <c r="I153" i="20"/>
  <c r="J153" i="20" s="1"/>
  <c r="I176" i="20"/>
  <c r="J176" i="20" s="1"/>
  <c r="I4" i="20"/>
  <c r="J4" i="20" s="1"/>
  <c r="I13" i="20"/>
  <c r="J13" i="20" s="1"/>
  <c r="I48" i="20"/>
  <c r="J48" i="20" s="1"/>
  <c r="I182" i="20"/>
  <c r="J182" i="20" s="1"/>
  <c r="J80" i="20"/>
  <c r="I181" i="20"/>
  <c r="J181" i="20" s="1"/>
  <c r="I150" i="20"/>
  <c r="J150" i="20" s="1"/>
  <c r="I49" i="20"/>
  <c r="J49" i="20" s="1"/>
  <c r="I130" i="20"/>
  <c r="J130" i="20" s="1"/>
  <c r="I138" i="20"/>
  <c r="J138" i="20" s="1"/>
  <c r="I15" i="20"/>
  <c r="J15" i="20" s="1"/>
  <c r="I35" i="20"/>
  <c r="J35" i="20" s="1"/>
  <c r="I78" i="20"/>
  <c r="J78" i="20" s="1"/>
  <c r="I23" i="20"/>
  <c r="J23" i="20" s="1"/>
  <c r="I66" i="20"/>
  <c r="J66" i="20" s="1"/>
  <c r="I115" i="20"/>
  <c r="J115" i="20" s="1"/>
  <c r="I110" i="20"/>
  <c r="J110" i="20" s="1"/>
  <c r="I160" i="20"/>
  <c r="J160" i="20" s="1"/>
  <c r="I149" i="20"/>
  <c r="J149" i="20" s="1"/>
  <c r="I155" i="20"/>
  <c r="J155" i="20" s="1"/>
  <c r="I16" i="20"/>
  <c r="J16" i="20" s="1"/>
  <c r="I152" i="20"/>
  <c r="J152" i="20" s="1"/>
  <c r="I72" i="20"/>
  <c r="J72" i="20" s="1"/>
  <c r="I21" i="20"/>
  <c r="J21" i="20" s="1"/>
  <c r="I123" i="20"/>
  <c r="J123" i="20" s="1"/>
  <c r="I161" i="20"/>
  <c r="J161" i="20" s="1"/>
  <c r="I12" i="20"/>
  <c r="J12" i="20" s="1"/>
  <c r="I124" i="20"/>
  <c r="J124" i="20" s="1"/>
  <c r="I52" i="20"/>
  <c r="J52" i="20" s="1"/>
  <c r="I128" i="20"/>
  <c r="J128" i="20" s="1"/>
  <c r="I68" i="20"/>
  <c r="J68" i="20" s="1"/>
  <c r="I188" i="20"/>
  <c r="J188" i="20" s="1"/>
  <c r="I135" i="20"/>
  <c r="J135" i="20" s="1"/>
  <c r="I43" i="20"/>
  <c r="J43" i="20" s="1"/>
  <c r="I64" i="20"/>
  <c r="J64" i="20" s="1"/>
  <c r="I109" i="20"/>
  <c r="J109" i="20" s="1"/>
  <c r="I192" i="20"/>
  <c r="J192" i="20" s="1"/>
  <c r="J98" i="20"/>
  <c r="J86" i="20"/>
  <c r="I26" i="20"/>
  <c r="J26" i="20" s="1"/>
  <c r="I46" i="20"/>
  <c r="J46" i="20" s="1"/>
  <c r="I173" i="20"/>
  <c r="J173" i="20" s="1"/>
  <c r="J106" i="20"/>
  <c r="I162" i="15" l="1"/>
  <c r="I163" i="15"/>
  <c r="I164" i="15"/>
  <c r="I165" i="15"/>
  <c r="G160" i="15"/>
  <c r="G161" i="15"/>
  <c r="G162" i="15"/>
  <c r="G163" i="15"/>
  <c r="G164" i="15"/>
  <c r="G165" i="15"/>
  <c r="AE6" i="21" l="1"/>
  <c r="AE4" i="21"/>
  <c r="AE5" i="21"/>
  <c r="AE7" i="21"/>
  <c r="AE3" i="21"/>
  <c r="AE8" i="21" l="1"/>
  <c r="E7" i="21"/>
  <c r="C7" i="21"/>
  <c r="AF7" i="21" s="1"/>
  <c r="E6" i="21"/>
  <c r="C6" i="21"/>
  <c r="AF6" i="21" s="1"/>
  <c r="E5" i="21"/>
  <c r="C5" i="21"/>
  <c r="AF5" i="21" s="1"/>
  <c r="E4" i="21"/>
  <c r="C4" i="21"/>
  <c r="AF4" i="21" s="1"/>
  <c r="E3" i="21"/>
  <c r="C3" i="21"/>
  <c r="AF3" i="21" s="1"/>
  <c r="AF8" i="21" l="1"/>
  <c r="G33" i="15"/>
  <c r="AM9" i="14"/>
  <c r="I146" i="15"/>
  <c r="I147" i="15"/>
  <c r="I148" i="15"/>
  <c r="I149" i="15"/>
  <c r="I150" i="15"/>
  <c r="I151" i="15"/>
  <c r="I152" i="15"/>
  <c r="I153" i="15"/>
  <c r="I154" i="15"/>
  <c r="I155" i="15"/>
  <c r="I156" i="15"/>
  <c r="I157" i="15"/>
  <c r="I158" i="15"/>
  <c r="I159" i="15"/>
  <c r="I160" i="15"/>
  <c r="I161" i="15"/>
  <c r="G3" i="15"/>
  <c r="G4" i="15"/>
  <c r="G5" i="15"/>
  <c r="G6" i="15"/>
  <c r="G7" i="15"/>
  <c r="G8" i="15"/>
  <c r="G9" i="15"/>
  <c r="G10" i="15"/>
  <c r="G11" i="15"/>
  <c r="G12" i="15"/>
  <c r="G13" i="15"/>
  <c r="G14" i="15"/>
  <c r="G15" i="15"/>
  <c r="H15" i="15" s="1"/>
  <c r="G16" i="15"/>
  <c r="H16" i="15" s="1"/>
  <c r="G17" i="15"/>
  <c r="H17" i="15" s="1"/>
  <c r="G18" i="15"/>
  <c r="G19" i="15"/>
  <c r="G20" i="15"/>
  <c r="G21" i="15"/>
  <c r="G22" i="15"/>
  <c r="G23" i="15"/>
  <c r="G24" i="15"/>
  <c r="G25" i="15"/>
  <c r="G26" i="15"/>
  <c r="G27" i="15"/>
  <c r="G28" i="15"/>
  <c r="G29" i="15"/>
  <c r="G30" i="15"/>
  <c r="G31" i="15"/>
  <c r="G32" i="15"/>
  <c r="G34" i="15"/>
  <c r="G35" i="15"/>
  <c r="G36" i="15"/>
  <c r="G37" i="15"/>
  <c r="G38" i="15"/>
  <c r="G39" i="15"/>
  <c r="G40" i="15"/>
  <c r="G41" i="15"/>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74" i="15"/>
  <c r="G75" i="15"/>
  <c r="G76" i="15"/>
  <c r="G77" i="15"/>
  <c r="G78" i="15"/>
  <c r="G79" i="15"/>
  <c r="G80" i="15"/>
  <c r="G81" i="15"/>
  <c r="G82" i="15"/>
  <c r="G83" i="15"/>
  <c r="G84" i="15"/>
  <c r="G85" i="15"/>
  <c r="G86" i="15"/>
  <c r="G87" i="15"/>
  <c r="G88" i="15"/>
  <c r="G89" i="15"/>
  <c r="G90" i="15"/>
  <c r="G91" i="15"/>
  <c r="G92" i="15"/>
  <c r="G93" i="15"/>
  <c r="G94" i="15"/>
  <c r="G95" i="15"/>
  <c r="G96" i="15"/>
  <c r="G97" i="15"/>
  <c r="G98" i="15"/>
  <c r="G99" i="15"/>
  <c r="G100" i="15"/>
  <c r="G101" i="15"/>
  <c r="G102" i="15"/>
  <c r="G103" i="15"/>
  <c r="G104" i="15"/>
  <c r="G105" i="15"/>
  <c r="G106" i="15"/>
  <c r="G107" i="15"/>
  <c r="G108" i="15"/>
  <c r="G109" i="15"/>
  <c r="G110" i="15"/>
  <c r="G111" i="15"/>
  <c r="G112" i="15"/>
  <c r="G113" i="15"/>
  <c r="G114" i="15"/>
  <c r="G115" i="15"/>
  <c r="G116" i="15"/>
  <c r="G117" i="15"/>
  <c r="G118" i="15"/>
  <c r="G119" i="15"/>
  <c r="G120" i="15"/>
  <c r="G121" i="15"/>
  <c r="G122" i="15"/>
  <c r="G123" i="15"/>
  <c r="G124" i="15"/>
  <c r="G125" i="15"/>
  <c r="H125" i="15" s="1"/>
  <c r="I125" i="15" s="1"/>
  <c r="G126" i="15"/>
  <c r="G127" i="15"/>
  <c r="G128" i="15"/>
  <c r="G129" i="15"/>
  <c r="G130" i="15"/>
  <c r="G131" i="15"/>
  <c r="G132" i="15"/>
  <c r="G133" i="15"/>
  <c r="G134" i="15"/>
  <c r="G135" i="15"/>
  <c r="G136" i="15"/>
  <c r="G137" i="15"/>
  <c r="G138" i="15"/>
  <c r="G139" i="15"/>
  <c r="G140" i="15"/>
  <c r="G141" i="15"/>
  <c r="G143" i="15"/>
  <c r="G144" i="15"/>
  <c r="G145" i="15"/>
  <c r="G146" i="15"/>
  <c r="G147" i="15"/>
  <c r="G148" i="15"/>
  <c r="G149" i="15"/>
  <c r="G150" i="15"/>
  <c r="G151" i="15"/>
  <c r="G152" i="15"/>
  <c r="G153" i="15"/>
  <c r="G154" i="15"/>
  <c r="G155" i="15"/>
  <c r="G156" i="15"/>
  <c r="G157" i="15"/>
  <c r="G158" i="15"/>
  <c r="G159" i="15"/>
  <c r="G2" i="15"/>
  <c r="H135" i="15" l="1"/>
  <c r="I135" i="15" s="1"/>
  <c r="H111" i="15"/>
  <c r="I111" i="15" s="1"/>
  <c r="H87" i="15"/>
  <c r="I87" i="15" s="1"/>
  <c r="H63" i="15"/>
  <c r="I63" i="15" s="1"/>
  <c r="H47" i="15"/>
  <c r="I47" i="15" s="1"/>
  <c r="H30" i="15"/>
  <c r="I30" i="15" s="1"/>
  <c r="H22" i="15"/>
  <c r="I22" i="15" s="1"/>
  <c r="H6" i="15"/>
  <c r="I6" i="15" s="1"/>
  <c r="H134" i="15"/>
  <c r="I134" i="15" s="1"/>
  <c r="H110" i="15"/>
  <c r="I110" i="15" s="1"/>
  <c r="H94" i="15"/>
  <c r="I94" i="15" s="1"/>
  <c r="H78" i="15"/>
  <c r="I78" i="15" s="1"/>
  <c r="H62" i="15"/>
  <c r="I62" i="15" s="1"/>
  <c r="H46" i="15"/>
  <c r="I46" i="15" s="1"/>
  <c r="H38" i="15"/>
  <c r="I38" i="15" s="1"/>
  <c r="H21" i="15"/>
  <c r="I21" i="15" s="1"/>
  <c r="H141" i="15"/>
  <c r="I141" i="15" s="1"/>
  <c r="H133" i="15"/>
  <c r="I133" i="15" s="1"/>
  <c r="H117" i="15"/>
  <c r="I117" i="15" s="1"/>
  <c r="H101" i="15"/>
  <c r="I101" i="15" s="1"/>
  <c r="H85" i="15"/>
  <c r="I85" i="15" s="1"/>
  <c r="H69" i="15"/>
  <c r="I69" i="15" s="1"/>
  <c r="H53" i="15"/>
  <c r="I53" i="15" s="1"/>
  <c r="H28" i="15"/>
  <c r="I28" i="15" s="1"/>
  <c r="H140" i="15"/>
  <c r="I140" i="15" s="1"/>
  <c r="H124" i="15"/>
  <c r="I124" i="15" s="1"/>
  <c r="H108" i="15"/>
  <c r="I108" i="15" s="1"/>
  <c r="H92" i="15"/>
  <c r="I92" i="15" s="1"/>
  <c r="H76" i="15"/>
  <c r="I76" i="15" s="1"/>
  <c r="H60" i="15"/>
  <c r="I60" i="15" s="1"/>
  <c r="H44" i="15"/>
  <c r="I44" i="15" s="1"/>
  <c r="H27" i="15"/>
  <c r="I27" i="15" s="1"/>
  <c r="H11" i="15"/>
  <c r="I11" i="15" s="1"/>
  <c r="H139" i="15"/>
  <c r="I139" i="15" s="1"/>
  <c r="H115" i="15"/>
  <c r="I115" i="15" s="1"/>
  <c r="H99" i="15"/>
  <c r="I99" i="15" s="1"/>
  <c r="H83" i="15"/>
  <c r="I83" i="15" s="1"/>
  <c r="H67" i="15"/>
  <c r="I67" i="15" s="1"/>
  <c r="H51" i="15"/>
  <c r="I51" i="15" s="1"/>
  <c r="H35" i="15"/>
  <c r="I35" i="15" s="1"/>
  <c r="H18" i="15"/>
  <c r="I18" i="15" s="1"/>
  <c r="H138" i="15"/>
  <c r="I138" i="15" s="1"/>
  <c r="H130" i="15"/>
  <c r="I130" i="15" s="1"/>
  <c r="H122" i="15"/>
  <c r="I122" i="15" s="1"/>
  <c r="H114" i="15"/>
  <c r="I114" i="15" s="1"/>
  <c r="H106" i="15"/>
  <c r="I106" i="15" s="1"/>
  <c r="H98" i="15"/>
  <c r="I98" i="15" s="1"/>
  <c r="H90" i="15"/>
  <c r="I90" i="15" s="1"/>
  <c r="H82" i="15"/>
  <c r="I82" i="15" s="1"/>
  <c r="H74" i="15"/>
  <c r="I74" i="15" s="1"/>
  <c r="H66" i="15"/>
  <c r="I66" i="15" s="1"/>
  <c r="H58" i="15"/>
  <c r="I58" i="15" s="1"/>
  <c r="H50" i="15"/>
  <c r="I50" i="15" s="1"/>
  <c r="H42" i="15"/>
  <c r="I42" i="15" s="1"/>
  <c r="H34" i="15"/>
  <c r="I34" i="15" s="1"/>
  <c r="H25" i="15"/>
  <c r="I25" i="15" s="1"/>
  <c r="H9" i="15"/>
  <c r="I9" i="15" s="1"/>
  <c r="H136" i="15"/>
  <c r="I136" i="15" s="1"/>
  <c r="H128" i="15"/>
  <c r="I128" i="15" s="1"/>
  <c r="H120" i="15"/>
  <c r="I120" i="15" s="1"/>
  <c r="H112" i="15"/>
  <c r="I112" i="15" s="1"/>
  <c r="H104" i="15"/>
  <c r="I104" i="15" s="1"/>
  <c r="H96" i="15"/>
  <c r="I96" i="15" s="1"/>
  <c r="H88" i="15"/>
  <c r="I88" i="15" s="1"/>
  <c r="H80" i="15"/>
  <c r="I80" i="15" s="1"/>
  <c r="H72" i="15"/>
  <c r="I72" i="15" s="1"/>
  <c r="H64" i="15"/>
  <c r="I64" i="15" s="1"/>
  <c r="H56" i="15"/>
  <c r="I56" i="15" s="1"/>
  <c r="H48" i="15"/>
  <c r="I48" i="15" s="1"/>
  <c r="H40" i="15"/>
  <c r="I40" i="15" s="1"/>
  <c r="H31" i="15"/>
  <c r="I31" i="15" s="1"/>
  <c r="H23" i="15"/>
  <c r="I23" i="15" s="1"/>
  <c r="H7" i="15"/>
  <c r="I7" i="15" s="1"/>
  <c r="H2" i="15"/>
  <c r="I2" i="15" s="1"/>
  <c r="H144" i="15"/>
  <c r="I144" i="15" s="1"/>
  <c r="H127" i="15"/>
  <c r="I127" i="15" s="1"/>
  <c r="H119" i="15"/>
  <c r="I119" i="15" s="1"/>
  <c r="H103" i="15"/>
  <c r="I103" i="15" s="1"/>
  <c r="H95" i="15"/>
  <c r="I95" i="15" s="1"/>
  <c r="H79" i="15"/>
  <c r="I79" i="15" s="1"/>
  <c r="H71" i="15"/>
  <c r="I71" i="15" s="1"/>
  <c r="H55" i="15"/>
  <c r="I55" i="15" s="1"/>
  <c r="H39" i="15"/>
  <c r="I39" i="15" s="1"/>
  <c r="H14" i="15"/>
  <c r="I14" i="15" s="1"/>
  <c r="H143" i="15"/>
  <c r="I143" i="15" s="1"/>
  <c r="H126" i="15"/>
  <c r="I126" i="15" s="1"/>
  <c r="H118" i="15"/>
  <c r="I118" i="15" s="1"/>
  <c r="H102" i="15"/>
  <c r="I102" i="15" s="1"/>
  <c r="H86" i="15"/>
  <c r="I86" i="15" s="1"/>
  <c r="H70" i="15"/>
  <c r="I70" i="15" s="1"/>
  <c r="H54" i="15"/>
  <c r="I54" i="15" s="1"/>
  <c r="H29" i="15"/>
  <c r="I29" i="15" s="1"/>
  <c r="H13" i="15"/>
  <c r="I13" i="15" s="1"/>
  <c r="H5" i="15"/>
  <c r="I5" i="15" s="1"/>
  <c r="H109" i="15"/>
  <c r="I109" i="15" s="1"/>
  <c r="H93" i="15"/>
  <c r="I93" i="15" s="1"/>
  <c r="H77" i="15"/>
  <c r="I77" i="15" s="1"/>
  <c r="H61" i="15"/>
  <c r="I61" i="15" s="1"/>
  <c r="H45" i="15"/>
  <c r="I45" i="15" s="1"/>
  <c r="H37" i="15"/>
  <c r="I37" i="15" s="1"/>
  <c r="H20" i="15"/>
  <c r="I20" i="15" s="1"/>
  <c r="H12" i="15"/>
  <c r="I12" i="15" s="1"/>
  <c r="H4" i="15"/>
  <c r="I4" i="15" s="1"/>
  <c r="H132" i="15"/>
  <c r="I132" i="15" s="1"/>
  <c r="H116" i="15"/>
  <c r="I116" i="15" s="1"/>
  <c r="H100" i="15"/>
  <c r="I100" i="15" s="1"/>
  <c r="H84" i="15"/>
  <c r="I84" i="15" s="1"/>
  <c r="H68" i="15"/>
  <c r="I68" i="15" s="1"/>
  <c r="H52" i="15"/>
  <c r="I52" i="15" s="1"/>
  <c r="H36" i="15"/>
  <c r="I36" i="15" s="1"/>
  <c r="H19" i="15"/>
  <c r="I19" i="15" s="1"/>
  <c r="H3" i="15"/>
  <c r="I3" i="15" s="1"/>
  <c r="H131" i="15"/>
  <c r="I131" i="15" s="1"/>
  <c r="H123" i="15"/>
  <c r="I123" i="15" s="1"/>
  <c r="H107" i="15"/>
  <c r="I107" i="15" s="1"/>
  <c r="H91" i="15"/>
  <c r="I91" i="15" s="1"/>
  <c r="H75" i="15"/>
  <c r="I75" i="15" s="1"/>
  <c r="H59" i="15"/>
  <c r="I59" i="15" s="1"/>
  <c r="H43" i="15"/>
  <c r="I43" i="15" s="1"/>
  <c r="H26" i="15"/>
  <c r="I26" i="15" s="1"/>
  <c r="H10" i="15"/>
  <c r="I10" i="15" s="1"/>
  <c r="H137" i="15"/>
  <c r="I137" i="15" s="1"/>
  <c r="H129" i="15"/>
  <c r="I129" i="15" s="1"/>
  <c r="H121" i="15"/>
  <c r="I121" i="15" s="1"/>
  <c r="H113" i="15"/>
  <c r="I113" i="15" s="1"/>
  <c r="H105" i="15"/>
  <c r="I105" i="15" s="1"/>
  <c r="H97" i="15"/>
  <c r="I97" i="15" s="1"/>
  <c r="H89" i="15"/>
  <c r="I89" i="15" s="1"/>
  <c r="H81" i="15"/>
  <c r="I81" i="15" s="1"/>
  <c r="H73" i="15"/>
  <c r="I73" i="15" s="1"/>
  <c r="H65" i="15"/>
  <c r="I65" i="15" s="1"/>
  <c r="H57" i="15"/>
  <c r="I57" i="15" s="1"/>
  <c r="H49" i="15"/>
  <c r="I49" i="15" s="1"/>
  <c r="H41" i="15"/>
  <c r="I41" i="15" s="1"/>
  <c r="H32" i="15"/>
  <c r="I32" i="15" s="1"/>
  <c r="H24" i="15"/>
  <c r="I24" i="15" s="1"/>
  <c r="H8" i="15"/>
  <c r="I8" i="15" s="1"/>
  <c r="H33" i="15"/>
  <c r="I33" i="15" s="1"/>
  <c r="I15" i="15"/>
  <c r="I17" i="15"/>
  <c r="I16" i="15"/>
  <c r="C11" i="18"/>
  <c r="C10" i="18"/>
  <c r="BZ9" i="18"/>
  <c r="BY9" i="18"/>
  <c r="BX9" i="18"/>
  <c r="BW9" i="18"/>
  <c r="BV9" i="18"/>
  <c r="BU9" i="18"/>
  <c r="BS9" i="18"/>
  <c r="BR9" i="18"/>
  <c r="BQ9" i="18"/>
  <c r="BP9" i="18"/>
  <c r="BO9" i="18"/>
  <c r="BN9" i="18"/>
  <c r="BM9" i="18"/>
  <c r="BL9" i="18"/>
  <c r="BJ9" i="18"/>
  <c r="BI9" i="18"/>
  <c r="BG9" i="18"/>
  <c r="BF9" i="18"/>
  <c r="BE9" i="18"/>
  <c r="BD9" i="18"/>
  <c r="BC9" i="18"/>
  <c r="BA9" i="18"/>
  <c r="AZ9" i="18"/>
  <c r="AX9" i="18"/>
  <c r="AW9" i="18"/>
  <c r="AU9" i="18"/>
  <c r="AT9" i="18"/>
  <c r="AR9" i="18"/>
  <c r="AQ9" i="18"/>
  <c r="AO9" i="18"/>
  <c r="AN9" i="18"/>
  <c r="AL9" i="18"/>
  <c r="AK9" i="18"/>
  <c r="AI9" i="18"/>
  <c r="AH9" i="18"/>
  <c r="AF9" i="18"/>
  <c r="AE9" i="18"/>
  <c r="AC9" i="18"/>
  <c r="AB9" i="18"/>
  <c r="Z9" i="18"/>
  <c r="Y9" i="18"/>
  <c r="X9" i="18"/>
  <c r="W9" i="18"/>
  <c r="V9" i="18"/>
  <c r="U9" i="18"/>
  <c r="T9" i="18"/>
  <c r="S9" i="18"/>
  <c r="R9" i="18"/>
  <c r="Q9" i="18"/>
  <c r="P9" i="18"/>
  <c r="N9" i="18"/>
  <c r="M9" i="18"/>
  <c r="K9" i="18"/>
  <c r="J9" i="18"/>
  <c r="H9" i="18"/>
  <c r="G9" i="18"/>
  <c r="E9" i="18"/>
  <c r="D9" i="18"/>
  <c r="C9" i="18"/>
  <c r="F7" i="18"/>
  <c r="L6" i="18"/>
  <c r="I6" i="18"/>
  <c r="F6" i="18"/>
  <c r="L5" i="18"/>
  <c r="I5" i="18"/>
  <c r="F5" i="18"/>
  <c r="BT4" i="18"/>
  <c r="BK4" i="18"/>
  <c r="BH4" i="18"/>
  <c r="BH9" i="18" s="1"/>
  <c r="AV4" i="18"/>
  <c r="AJ4" i="18"/>
  <c r="AG4" i="18"/>
  <c r="AD4" i="18"/>
  <c r="AA4" i="18"/>
  <c r="R4" i="18"/>
  <c r="L4" i="18"/>
  <c r="I4" i="18"/>
  <c r="F4" i="18"/>
  <c r="BT3" i="18"/>
  <c r="BK3" i="18"/>
  <c r="BB3" i="18"/>
  <c r="BB9" i="18" s="1"/>
  <c r="AY3" i="18"/>
  <c r="AY9" i="18" s="1"/>
  <c r="AV3" i="18"/>
  <c r="AS3" i="18"/>
  <c r="AS9" i="18" s="1"/>
  <c r="AP3" i="18"/>
  <c r="AP9" i="18" s="1"/>
  <c r="AM3" i="18"/>
  <c r="AM9" i="18" s="1"/>
  <c r="AJ3" i="18"/>
  <c r="AJ9" i="18" s="1"/>
  <c r="AG3" i="18"/>
  <c r="AG9" i="18" s="1"/>
  <c r="AD3" i="18"/>
  <c r="AD9" i="18" s="1"/>
  <c r="AA3" i="18"/>
  <c r="AA9" i="18" s="1"/>
  <c r="O3" i="18"/>
  <c r="O9" i="18" s="1"/>
  <c r="L3" i="18"/>
  <c r="I3" i="18"/>
  <c r="F3" i="18"/>
  <c r="I9" i="18" l="1"/>
  <c r="AV9" i="18"/>
  <c r="L9" i="18"/>
  <c r="F9" i="18"/>
  <c r="I331" i="15"/>
  <c r="BK9" i="18"/>
  <c r="BT9" i="18"/>
  <c r="AN28" i="14"/>
  <c r="AL28" i="14"/>
  <c r="AM27" i="14"/>
  <c r="AK27" i="14"/>
  <c r="AO27" i="14" s="1"/>
  <c r="J27" i="14"/>
  <c r="AM26" i="14"/>
  <c r="AK26" i="14"/>
  <c r="AO26" i="14" s="1"/>
  <c r="J26" i="14"/>
  <c r="AM25" i="14"/>
  <c r="AK25" i="14"/>
  <c r="AO25" i="14" s="1"/>
  <c r="J25" i="14"/>
  <c r="AM24" i="14"/>
  <c r="AK24" i="14"/>
  <c r="AO24" i="14" s="1"/>
  <c r="J24" i="14"/>
  <c r="AM23" i="14"/>
  <c r="AK23" i="14"/>
  <c r="AO23" i="14" s="1"/>
  <c r="J23" i="14"/>
  <c r="AM22" i="14"/>
  <c r="AK22" i="14"/>
  <c r="AO22" i="14" s="1"/>
  <c r="J22" i="14"/>
  <c r="AM21" i="14"/>
  <c r="AK21" i="14"/>
  <c r="AO21" i="14" s="1"/>
  <c r="J21" i="14"/>
  <c r="AM20" i="14"/>
  <c r="AK20" i="14"/>
  <c r="AO20" i="14" s="1"/>
  <c r="J20" i="14"/>
  <c r="AM19" i="14"/>
  <c r="AK19" i="14"/>
  <c r="AO19" i="14" s="1"/>
  <c r="J19" i="14"/>
  <c r="AM18" i="14"/>
  <c r="AK18" i="14"/>
  <c r="AO18" i="14" s="1"/>
  <c r="J18" i="14"/>
  <c r="AM17" i="14"/>
  <c r="AK17" i="14"/>
  <c r="AO17" i="14" s="1"/>
  <c r="J17" i="14"/>
  <c r="AM16" i="14"/>
  <c r="AK16" i="14"/>
  <c r="AO16" i="14" s="1"/>
  <c r="J16" i="14"/>
  <c r="AM15" i="14"/>
  <c r="AK15" i="14"/>
  <c r="AO15" i="14" s="1"/>
  <c r="J15" i="14"/>
  <c r="AM14" i="14"/>
  <c r="AK14" i="14"/>
  <c r="AO14" i="14" s="1"/>
  <c r="J14" i="14"/>
  <c r="AM13" i="14"/>
  <c r="AK13" i="14"/>
  <c r="AO13" i="14" s="1"/>
  <c r="J13" i="14"/>
  <c r="AM12" i="14"/>
  <c r="AK12" i="14"/>
  <c r="AO12" i="14" s="1"/>
  <c r="J12" i="14"/>
  <c r="AM11" i="14"/>
  <c r="AK11" i="14"/>
  <c r="AO11" i="14" s="1"/>
  <c r="J11" i="14"/>
  <c r="AM10" i="14"/>
  <c r="AK10" i="14"/>
  <c r="AO10" i="14" s="1"/>
  <c r="J10" i="14"/>
  <c r="AK9" i="14"/>
  <c r="AO9" i="14" s="1"/>
  <c r="J9" i="14"/>
  <c r="AM8" i="14"/>
  <c r="AK8" i="14"/>
  <c r="AO8" i="14" s="1"/>
  <c r="J8" i="14"/>
  <c r="AM7" i="14"/>
  <c r="AK7" i="14"/>
  <c r="AO7" i="14" s="1"/>
  <c r="J7" i="14"/>
  <c r="AM6" i="14"/>
  <c r="AK6" i="14"/>
  <c r="AO6" i="14" s="1"/>
  <c r="J6" i="14"/>
  <c r="AM5" i="14"/>
  <c r="AK5" i="14"/>
  <c r="AO5" i="14" s="1"/>
  <c r="J5" i="14"/>
  <c r="AF9" i="21" l="1"/>
  <c r="AF11" i="21" s="1"/>
  <c r="AF12" i="21" s="1"/>
  <c r="AF13" i="21" s="1"/>
  <c r="AM28" i="14"/>
  <c r="AF14" i="21" l="1"/>
</calcChain>
</file>

<file path=xl/comments1.xml><?xml version="1.0" encoding="utf-8"?>
<comments xmlns="http://schemas.openxmlformats.org/spreadsheetml/2006/main">
  <authors>
    <author>Danna Salomé Martínez Ramírez</author>
    <author>Danna</author>
  </authors>
  <commentList>
    <comment ref="L1" authorId="0" shapeId="0">
      <text>
        <r>
          <rPr>
            <b/>
            <sz val="9"/>
            <color indexed="81"/>
            <rFont val="Tahoma"/>
            <family val="2"/>
          </rPr>
          <t>Danna Salomé Martínez Ramírez:</t>
        </r>
        <r>
          <rPr>
            <sz val="9"/>
            <color indexed="81"/>
            <rFont val="Tahoma"/>
            <family val="2"/>
          </rPr>
          <t xml:space="preserve">
la remisiion que envia nayibe no esta firmada</t>
        </r>
      </text>
    </comment>
    <comment ref="M1" authorId="0" shapeId="0">
      <text>
        <r>
          <rPr>
            <b/>
            <sz val="9"/>
            <color indexed="81"/>
            <rFont val="Tahoma"/>
            <family val="2"/>
          </rPr>
          <t>Danna Salomé Martínez Ramírez:</t>
        </r>
        <r>
          <rPr>
            <sz val="9"/>
            <color indexed="81"/>
            <rFont val="Tahoma"/>
            <family val="2"/>
          </rPr>
          <t xml:space="preserve">
remision enviada por Nayibe no esta firmada
</t>
        </r>
      </text>
    </comment>
    <comment ref="O1" authorId="0" shapeId="0">
      <text>
        <r>
          <rPr>
            <b/>
            <sz val="9"/>
            <color indexed="81"/>
            <rFont val="Tahoma"/>
            <family val="2"/>
          </rPr>
          <t>Danna Salomé Martínez Ramírez:</t>
        </r>
        <r>
          <rPr>
            <sz val="9"/>
            <color indexed="81"/>
            <rFont val="Tahoma"/>
            <family val="2"/>
          </rPr>
          <t xml:space="preserve">
la remision que envia nayibe no esta firmada</t>
        </r>
      </text>
    </comment>
    <comment ref="P1" authorId="0" shapeId="0">
      <text>
        <r>
          <rPr>
            <b/>
            <sz val="9"/>
            <color indexed="81"/>
            <rFont val="Tahoma"/>
            <family val="2"/>
          </rPr>
          <t>Danna Salomé Martínez Ramírez:</t>
        </r>
        <r>
          <rPr>
            <sz val="9"/>
            <color indexed="81"/>
            <rFont val="Tahoma"/>
            <family val="2"/>
          </rPr>
          <t xml:space="preserve">
la remision del 11/04/2024 que envia nayibe no esta firmada
</t>
        </r>
      </text>
    </comment>
    <comment ref="AG1" authorId="1" shapeId="0">
      <text>
        <r>
          <rPr>
            <b/>
            <sz val="9"/>
            <color indexed="81"/>
            <rFont val="Tahoma"/>
            <family val="2"/>
          </rPr>
          <t>Danna:</t>
        </r>
        <r>
          <rPr>
            <sz val="9"/>
            <color indexed="81"/>
            <rFont val="Tahoma"/>
            <family val="2"/>
          </rPr>
          <t xml:space="preserve">
esta remision no esta firmada. Ni dice fecha. Solo dice que entregaron 3 botellones vacios de agua y al parecer firma alguien de la empresa de aseo
</t>
        </r>
      </text>
    </comment>
    <comment ref="L126" authorId="1" shapeId="0">
      <text>
        <r>
          <rPr>
            <b/>
            <sz val="9"/>
            <color indexed="81"/>
            <rFont val="Tahoma"/>
            <family val="2"/>
          </rPr>
          <t>Danna:</t>
        </r>
        <r>
          <rPr>
            <sz val="9"/>
            <color indexed="81"/>
            <rFont val="Tahoma"/>
            <family val="2"/>
          </rPr>
          <t xml:space="preserve">
esto no esta en la cotizacion de la orden de compra</t>
        </r>
      </text>
    </comment>
    <comment ref="L128" authorId="1" shapeId="0">
      <text>
        <r>
          <rPr>
            <b/>
            <sz val="9"/>
            <color indexed="81"/>
            <rFont val="Tahoma"/>
            <family val="2"/>
          </rPr>
          <t>Danna:</t>
        </r>
        <r>
          <rPr>
            <sz val="9"/>
            <color indexed="81"/>
            <rFont val="Tahoma"/>
            <family val="2"/>
          </rPr>
          <t xml:space="preserve">
esto no esta en la cotizacion de la orden de compra</t>
        </r>
      </text>
    </comment>
    <comment ref="U157" authorId="1" shapeId="0">
      <text>
        <r>
          <rPr>
            <b/>
            <sz val="9"/>
            <color indexed="81"/>
            <rFont val="Tahoma"/>
            <family val="2"/>
          </rPr>
          <t>Danna:</t>
        </r>
        <r>
          <rPr>
            <sz val="9"/>
            <color indexed="81"/>
            <rFont val="Tahoma"/>
            <family val="2"/>
          </rPr>
          <t xml:space="preserve">
llegaron de 40 unidades y no de 50</t>
        </r>
      </text>
    </comment>
  </commentList>
</comments>
</file>

<file path=xl/comments2.xml><?xml version="1.0" encoding="utf-8"?>
<comments xmlns="http://schemas.openxmlformats.org/spreadsheetml/2006/main">
  <authors>
    <author>Danna Salomé Martínez Ramírez</author>
  </authors>
  <commentList>
    <comment ref="F6" authorId="0" shapeId="0">
      <text>
        <r>
          <rPr>
            <b/>
            <sz val="9"/>
            <color indexed="81"/>
            <rFont val="Tahoma"/>
            <family val="2"/>
          </rPr>
          <t>Danna Salomé Martínez Ramírez:</t>
        </r>
        <r>
          <rPr>
            <sz val="9"/>
            <color indexed="81"/>
            <rFont val="Tahoma"/>
            <family val="2"/>
          </rPr>
          <t xml:space="preserve">
ingreso</t>
        </r>
      </text>
    </comment>
    <comment ref="F28" authorId="0" shapeId="0">
      <text>
        <r>
          <rPr>
            <b/>
            <sz val="9"/>
            <color indexed="81"/>
            <rFont val="Tahoma"/>
            <family val="2"/>
          </rPr>
          <t>Danna Salomé Martínez Ramírez:</t>
        </r>
        <r>
          <rPr>
            <sz val="9"/>
            <color indexed="81"/>
            <rFont val="Tahoma"/>
            <family val="2"/>
          </rPr>
          <t xml:space="preserve">
INGRESO</t>
        </r>
      </text>
    </comment>
    <comment ref="F29" authorId="0" shapeId="0">
      <text>
        <r>
          <rPr>
            <b/>
            <sz val="9"/>
            <color indexed="81"/>
            <rFont val="Tahoma"/>
            <family val="2"/>
          </rPr>
          <t>Danna Salomé Martínez Ramírez:</t>
        </r>
        <r>
          <rPr>
            <sz val="9"/>
            <color indexed="81"/>
            <rFont val="Tahoma"/>
            <family val="2"/>
          </rPr>
          <t xml:space="preserve">
INGRESO
</t>
        </r>
      </text>
    </comment>
    <comment ref="F41" authorId="0" shapeId="0">
      <text>
        <r>
          <rPr>
            <b/>
            <sz val="9"/>
            <color indexed="81"/>
            <rFont val="Tahoma"/>
            <family val="2"/>
          </rPr>
          <t>Danna Salomé Martínez Ramírez:</t>
        </r>
        <r>
          <rPr>
            <sz val="9"/>
            <color indexed="81"/>
            <rFont val="Tahoma"/>
            <family val="2"/>
          </rPr>
          <t xml:space="preserve">
ingreso. Según la empresa se encuentra cubriendo la ausencia del operario de mantenimiento</t>
        </r>
      </text>
    </comment>
    <comment ref="F43" authorId="0" shapeId="0">
      <text>
        <r>
          <rPr>
            <b/>
            <sz val="9"/>
            <color indexed="81"/>
            <rFont val="Tahoma"/>
            <family val="2"/>
          </rPr>
          <t>Danna Salomé Martínez Ramírez:</t>
        </r>
        <r>
          <rPr>
            <sz val="9"/>
            <color indexed="81"/>
            <rFont val="Tahoma"/>
            <family val="2"/>
          </rPr>
          <t xml:space="preserve">
ingreso
</t>
        </r>
      </text>
    </comment>
    <comment ref="F47" authorId="0" shapeId="0">
      <text>
        <r>
          <rPr>
            <b/>
            <sz val="9"/>
            <color indexed="81"/>
            <rFont val="Tahoma"/>
            <family val="2"/>
          </rPr>
          <t>Danna Salomé Martínez Ramírez:</t>
        </r>
        <r>
          <rPr>
            <sz val="9"/>
            <color indexed="81"/>
            <rFont val="Tahoma"/>
            <family val="2"/>
          </rPr>
          <t xml:space="preserve">
INGRESO</t>
        </r>
      </text>
    </comment>
    <comment ref="F49" authorId="0" shapeId="0">
      <text>
        <r>
          <rPr>
            <b/>
            <sz val="9"/>
            <color indexed="81"/>
            <rFont val="Tahoma"/>
            <family val="2"/>
          </rPr>
          <t>Danna Salomé Martínez Ramírez:</t>
        </r>
        <r>
          <rPr>
            <sz val="9"/>
            <color indexed="81"/>
            <rFont val="Tahoma"/>
            <family val="2"/>
          </rPr>
          <t xml:space="preserve">
tiene 8 dias en SLN + 22 dias normales</t>
        </r>
      </text>
    </comment>
    <comment ref="F59" authorId="0" shapeId="0">
      <text>
        <r>
          <rPr>
            <b/>
            <sz val="9"/>
            <color indexed="81"/>
            <rFont val="Tahoma"/>
            <family val="2"/>
          </rPr>
          <t>Danna Salomé Martínez Ramírez:</t>
        </r>
        <r>
          <rPr>
            <sz val="9"/>
            <color indexed="81"/>
            <rFont val="Tahoma"/>
            <family val="2"/>
          </rPr>
          <t xml:space="preserve">
tiene 3 dias en VAC (L) + 27 dias normales</t>
        </r>
      </text>
    </comment>
    <comment ref="F67" authorId="0" shapeId="0">
      <text>
        <r>
          <rPr>
            <b/>
            <sz val="9"/>
            <color indexed="81"/>
            <rFont val="Tahoma"/>
            <family val="2"/>
          </rPr>
          <t>Danna Salomé Martínez Ramírez:</t>
        </r>
        <r>
          <rPr>
            <sz val="9"/>
            <color indexed="81"/>
            <rFont val="Tahoma"/>
            <family val="2"/>
          </rPr>
          <t xml:space="preserve">
ingreso y según la empresa a reemplazar a HERNANDEZ VARGAS AURIS ESTELLA
</t>
        </r>
      </text>
    </comment>
    <comment ref="F68" authorId="0" shapeId="0">
      <text>
        <r>
          <rPr>
            <b/>
            <sz val="9"/>
            <color indexed="81"/>
            <rFont val="Tahoma"/>
            <family val="2"/>
          </rPr>
          <t>Danna Salomé Martínez Ramírez:</t>
        </r>
        <r>
          <rPr>
            <sz val="9"/>
            <color indexed="81"/>
            <rFont val="Tahoma"/>
            <family val="2"/>
          </rPr>
          <t xml:space="preserve">
ingreso</t>
        </r>
      </text>
    </comment>
    <comment ref="F72" authorId="0" shapeId="0">
      <text>
        <r>
          <rPr>
            <b/>
            <sz val="9"/>
            <color indexed="81"/>
            <rFont val="Tahoma"/>
            <family val="2"/>
          </rPr>
          <t>Danna Salomé Martínez Ramírez:</t>
        </r>
        <r>
          <rPr>
            <sz val="9"/>
            <color indexed="81"/>
            <rFont val="Tahoma"/>
            <family val="2"/>
          </rPr>
          <t xml:space="preserve">
tiene 2 dias en IGE + 28 dias normales</t>
        </r>
      </text>
    </comment>
    <comment ref="F80" authorId="0" shapeId="0">
      <text>
        <r>
          <rPr>
            <b/>
            <sz val="9"/>
            <color indexed="81"/>
            <rFont val="Tahoma"/>
            <family val="2"/>
          </rPr>
          <t>Danna Salomé Martínez Ramírez:</t>
        </r>
        <r>
          <rPr>
            <sz val="9"/>
            <color indexed="81"/>
            <rFont val="Tahoma"/>
            <family val="2"/>
          </rPr>
          <t xml:space="preserve">
tiene 1 dia en SLN y 29 dias normales</t>
        </r>
      </text>
    </comment>
    <comment ref="F84" authorId="0" shapeId="0">
      <text>
        <r>
          <rPr>
            <b/>
            <sz val="9"/>
            <color indexed="81"/>
            <rFont val="Tahoma"/>
            <family val="2"/>
          </rPr>
          <t>Danna Salomé Martínez Ramírez:</t>
        </r>
        <r>
          <rPr>
            <sz val="9"/>
            <color indexed="81"/>
            <rFont val="Tahoma"/>
            <family val="2"/>
          </rPr>
          <t xml:space="preserve">
tiene 1 dia en IGE + 29 dias normales</t>
        </r>
      </text>
    </comment>
    <comment ref="F86" authorId="0" shapeId="0">
      <text>
        <r>
          <rPr>
            <b/>
            <sz val="9"/>
            <color indexed="81"/>
            <rFont val="Tahoma"/>
            <family val="2"/>
          </rPr>
          <t>Danna Salomé Martínez Ramírez:</t>
        </r>
        <r>
          <rPr>
            <sz val="9"/>
            <color indexed="81"/>
            <rFont val="Tahoma"/>
            <family val="2"/>
          </rPr>
          <t xml:space="preserve">
según la empresa ingreso el 18 de marzo y se retiro el 02 de abril de 2024</t>
        </r>
      </text>
    </comment>
    <comment ref="F87" authorId="0" shapeId="0">
      <text>
        <r>
          <rPr>
            <b/>
            <sz val="9"/>
            <color indexed="81"/>
            <rFont val="Tahoma"/>
            <family val="2"/>
          </rPr>
          <t>Danna Salomé Martínez Ramírez:</t>
        </r>
        <r>
          <rPr>
            <sz val="9"/>
            <color indexed="81"/>
            <rFont val="Tahoma"/>
            <family val="2"/>
          </rPr>
          <t xml:space="preserve">
ingreso</t>
        </r>
      </text>
    </comment>
    <comment ref="F92" authorId="0" shapeId="0">
      <text>
        <r>
          <rPr>
            <b/>
            <sz val="9"/>
            <color indexed="81"/>
            <rFont val="Tahoma"/>
            <family val="2"/>
          </rPr>
          <t>Danna Salomé Martínez Ramírez:</t>
        </r>
        <r>
          <rPr>
            <sz val="9"/>
            <color indexed="81"/>
            <rFont val="Tahoma"/>
            <family val="2"/>
          </rPr>
          <t xml:space="preserve">
tiene 3 dias ingreso y retiro ( INGRESO EL 13 Y SALIO EL 15 DE ABRIL)
</t>
        </r>
      </text>
    </comment>
    <comment ref="F94" authorId="0" shapeId="0">
      <text>
        <r>
          <rPr>
            <b/>
            <sz val="9"/>
            <color indexed="81"/>
            <rFont val="Tahoma"/>
            <family val="2"/>
          </rPr>
          <t>Danna Salomé Martínez Ramírez:</t>
        </r>
        <r>
          <rPr>
            <sz val="9"/>
            <color indexed="81"/>
            <rFont val="Tahoma"/>
            <family val="2"/>
          </rPr>
          <t xml:space="preserve">
tiene 2 dias en IGE +10 dias en IGE + 18 dias normales</t>
        </r>
      </text>
    </comment>
    <comment ref="F97" authorId="0" shapeId="0">
      <text>
        <r>
          <rPr>
            <b/>
            <sz val="9"/>
            <color indexed="81"/>
            <rFont val="Tahoma"/>
            <family val="2"/>
          </rPr>
          <t>Danna Salomé Martínez Ramírez:</t>
        </r>
        <r>
          <rPr>
            <sz val="9"/>
            <color indexed="81"/>
            <rFont val="Tahoma"/>
            <family val="2"/>
          </rPr>
          <t xml:space="preserve">
INGRESO</t>
        </r>
      </text>
    </comment>
    <comment ref="F98" authorId="0" shapeId="0">
      <text>
        <r>
          <rPr>
            <b/>
            <sz val="9"/>
            <color indexed="81"/>
            <rFont val="Tahoma"/>
            <family val="2"/>
          </rPr>
          <t>Danna Salomé Martínez Ramírez:</t>
        </r>
        <r>
          <rPr>
            <sz val="9"/>
            <color indexed="81"/>
            <rFont val="Tahoma"/>
            <family val="2"/>
          </rPr>
          <t xml:space="preserve">
según la empresa ingreso el 18 de marzo y se retiro el 01 de abril de 2024</t>
        </r>
      </text>
    </comment>
    <comment ref="F99" authorId="0" shapeId="0">
      <text>
        <r>
          <rPr>
            <b/>
            <sz val="9"/>
            <color indexed="81"/>
            <rFont val="Tahoma"/>
            <family val="2"/>
          </rPr>
          <t>Danna Salomé Martínez Ramírez:</t>
        </r>
        <r>
          <rPr>
            <sz val="9"/>
            <color indexed="81"/>
            <rFont val="Tahoma"/>
            <family val="2"/>
          </rPr>
          <t xml:space="preserve">
ingreso</t>
        </r>
      </text>
    </comment>
    <comment ref="F103" authorId="0" shapeId="0">
      <text>
        <r>
          <rPr>
            <b/>
            <sz val="9"/>
            <color indexed="81"/>
            <rFont val="Tahoma"/>
            <family val="2"/>
          </rPr>
          <t>Danna Salomé Martínez Ramírez:</t>
        </r>
        <r>
          <rPr>
            <sz val="9"/>
            <color indexed="81"/>
            <rFont val="Tahoma"/>
            <family val="2"/>
          </rPr>
          <t xml:space="preserve">
según la empresa ingreso el 2 de abril y se retiro el 30 de abril</t>
        </r>
      </text>
    </comment>
    <comment ref="F104" authorId="0" shapeId="0">
      <text>
        <r>
          <rPr>
            <b/>
            <sz val="9"/>
            <color indexed="81"/>
            <rFont val="Tahoma"/>
            <family val="2"/>
          </rPr>
          <t>Danna Salomé Martínez Ramírez:</t>
        </r>
        <r>
          <rPr>
            <sz val="9"/>
            <color indexed="81"/>
            <rFont val="Tahoma"/>
            <family val="2"/>
          </rPr>
          <t xml:space="preserve">
ingreso</t>
        </r>
      </text>
    </comment>
    <comment ref="F107" authorId="0" shapeId="0">
      <text>
        <r>
          <rPr>
            <b/>
            <sz val="9"/>
            <color indexed="81"/>
            <rFont val="Tahoma"/>
            <family val="2"/>
          </rPr>
          <t>Danna Salomé Martínez Ramírez:</t>
        </r>
        <r>
          <rPr>
            <sz val="9"/>
            <color indexed="81"/>
            <rFont val="Tahoma"/>
            <family val="2"/>
          </rPr>
          <t xml:space="preserve">
ingreso
</t>
        </r>
      </text>
    </comment>
    <comment ref="F109" authorId="0" shapeId="0">
      <text>
        <r>
          <rPr>
            <b/>
            <sz val="9"/>
            <color indexed="81"/>
            <rFont val="Tahoma"/>
            <family val="2"/>
          </rPr>
          <t>Danna Salomé Martínez Ramírez:</t>
        </r>
        <r>
          <rPr>
            <sz val="9"/>
            <color indexed="81"/>
            <rFont val="Tahoma"/>
            <family val="2"/>
          </rPr>
          <t xml:space="preserve">
tiene 1 por IRL + 9 por IRL y 20 dias normales</t>
        </r>
      </text>
    </comment>
    <comment ref="F111" authorId="0" shapeId="0">
      <text>
        <r>
          <rPr>
            <b/>
            <sz val="9"/>
            <color indexed="81"/>
            <rFont val="Tahoma"/>
            <family val="2"/>
          </rPr>
          <t>Danna Salomé Martínez Ramírez:</t>
        </r>
        <r>
          <rPr>
            <sz val="9"/>
            <color indexed="81"/>
            <rFont val="Tahoma"/>
            <family val="2"/>
          </rPr>
          <t xml:space="preserve">
ingreso el 13  de abril y salio el 1 de mayo según la empresa</t>
        </r>
      </text>
    </comment>
    <comment ref="F115" authorId="0" shapeId="0">
      <text>
        <r>
          <rPr>
            <b/>
            <sz val="9"/>
            <color indexed="81"/>
            <rFont val="Tahoma"/>
            <family val="2"/>
          </rPr>
          <t>Danna Salomé Martínez Ramírez:</t>
        </r>
        <r>
          <rPr>
            <sz val="9"/>
            <color indexed="81"/>
            <rFont val="Tahoma"/>
            <family val="2"/>
          </rPr>
          <t xml:space="preserve">
tiene 2 dias en IGE + 28 dias normales</t>
        </r>
      </text>
    </comment>
    <comment ref="F117" authorId="0" shapeId="0">
      <text>
        <r>
          <rPr>
            <b/>
            <sz val="9"/>
            <color indexed="81"/>
            <rFont val="Tahoma"/>
            <family val="2"/>
          </rPr>
          <t>Danna Salomé Martínez Ramírez:</t>
        </r>
        <r>
          <rPr>
            <sz val="9"/>
            <color indexed="81"/>
            <rFont val="Tahoma"/>
            <family val="2"/>
          </rPr>
          <t xml:space="preserve">
ingreso
</t>
        </r>
      </text>
    </comment>
    <comment ref="F126" authorId="0" shapeId="0">
      <text>
        <r>
          <rPr>
            <b/>
            <sz val="9"/>
            <color indexed="81"/>
            <rFont val="Tahoma"/>
            <family val="2"/>
          </rPr>
          <t>Danna Salomé Martínez Ramírez:</t>
        </r>
        <r>
          <rPr>
            <sz val="9"/>
            <color indexed="81"/>
            <rFont val="Tahoma"/>
            <family val="2"/>
          </rPr>
          <t xml:space="preserve">
tiene 3 dias en VAC (L) + 27 dias normales</t>
        </r>
      </text>
    </comment>
    <comment ref="F132" authorId="0" shapeId="0">
      <text>
        <r>
          <rPr>
            <b/>
            <sz val="9"/>
            <color indexed="81"/>
            <rFont val="Tahoma"/>
            <family val="2"/>
          </rPr>
          <t>Danna Salomé Martínez Ramírez:</t>
        </r>
        <r>
          <rPr>
            <sz val="9"/>
            <color indexed="81"/>
            <rFont val="Tahoma"/>
            <family val="2"/>
          </rPr>
          <t xml:space="preserve">
se supone que trabajo hasta el 10/04/2024</t>
        </r>
      </text>
    </comment>
    <comment ref="F139" authorId="0" shapeId="0">
      <text>
        <r>
          <rPr>
            <b/>
            <sz val="9"/>
            <color indexed="81"/>
            <rFont val="Tahoma"/>
            <family val="2"/>
          </rPr>
          <t>Danna Salomé Martínez Ramírez:</t>
        </r>
        <r>
          <rPr>
            <sz val="9"/>
            <color indexed="81"/>
            <rFont val="Tahoma"/>
            <family val="2"/>
          </rPr>
          <t xml:space="preserve">
ingreso
</t>
        </r>
      </text>
    </comment>
    <comment ref="F140" authorId="0" shapeId="0">
      <text>
        <r>
          <rPr>
            <b/>
            <sz val="9"/>
            <color indexed="81"/>
            <rFont val="Tahoma"/>
            <family val="2"/>
          </rPr>
          <t>Danna Salomé Martínez Ramírez:</t>
        </r>
        <r>
          <rPr>
            <sz val="9"/>
            <color indexed="81"/>
            <rFont val="Tahoma"/>
            <family val="2"/>
          </rPr>
          <t xml:space="preserve">
ingreso</t>
        </r>
      </text>
    </comment>
    <comment ref="F141" authorId="0" shapeId="0">
      <text>
        <r>
          <rPr>
            <b/>
            <sz val="9"/>
            <color indexed="81"/>
            <rFont val="Tahoma"/>
            <family val="2"/>
          </rPr>
          <t>Danna Salomé Martínez Ramírez:</t>
        </r>
        <r>
          <rPr>
            <sz val="9"/>
            <color indexed="81"/>
            <rFont val="Tahoma"/>
            <family val="2"/>
          </rPr>
          <t xml:space="preserve">
tiene 2 dias en IGE + 28 dias normales</t>
        </r>
      </text>
    </comment>
    <comment ref="F143" authorId="0" shapeId="0">
      <text>
        <r>
          <rPr>
            <b/>
            <sz val="9"/>
            <color indexed="81"/>
            <rFont val="Tahoma"/>
            <family val="2"/>
          </rPr>
          <t>Danna Salomé Martínez Ramírez:</t>
        </r>
        <r>
          <rPr>
            <sz val="9"/>
            <color indexed="81"/>
            <rFont val="Tahoma"/>
            <family val="2"/>
          </rPr>
          <t xml:space="preserve">
OJO QUE TIENE 2 DIAS EN IGE (QUE ES INCAPACIDAD GENERAL) Y 28 NORMAL</t>
        </r>
      </text>
    </comment>
    <comment ref="F148" authorId="0" shapeId="0">
      <text>
        <r>
          <rPr>
            <b/>
            <sz val="9"/>
            <color indexed="81"/>
            <rFont val="Tahoma"/>
            <family val="2"/>
          </rPr>
          <t>Danna Salomé Martínez Ramírez:</t>
        </r>
        <r>
          <rPr>
            <sz val="9"/>
            <color indexed="81"/>
            <rFont val="Tahoma"/>
            <family val="2"/>
          </rPr>
          <t xml:space="preserve">
30 dias en VST</t>
        </r>
      </text>
    </comment>
    <comment ref="F151" authorId="0" shapeId="0">
      <text>
        <r>
          <rPr>
            <b/>
            <sz val="9"/>
            <color indexed="81"/>
            <rFont val="Tahoma"/>
            <family val="2"/>
          </rPr>
          <t>Danna Salomé Martínez Ramírez:</t>
        </r>
        <r>
          <rPr>
            <sz val="9"/>
            <color indexed="81"/>
            <rFont val="Tahoma"/>
            <family val="2"/>
          </rPr>
          <t xml:space="preserve">
TIENE 5 DIAS EN VAC (L) Y 25 NORMALES</t>
        </r>
      </text>
    </comment>
    <comment ref="F152" authorId="0" shapeId="0">
      <text>
        <r>
          <rPr>
            <b/>
            <sz val="9"/>
            <color indexed="81"/>
            <rFont val="Tahoma"/>
            <family val="2"/>
          </rPr>
          <t>Danna Salomé Martínez Ramírez:</t>
        </r>
        <r>
          <rPr>
            <sz val="9"/>
            <color indexed="81"/>
            <rFont val="Tahoma"/>
            <family val="2"/>
          </rPr>
          <t xml:space="preserve">
tiene 1 dia en IGE + 29 dias normales</t>
        </r>
      </text>
    </comment>
    <comment ref="F161" authorId="0" shapeId="0">
      <text>
        <r>
          <rPr>
            <b/>
            <sz val="9"/>
            <color indexed="81"/>
            <rFont val="Tahoma"/>
            <family val="2"/>
          </rPr>
          <t>Danna Salomé Martínez Ramírez:</t>
        </r>
        <r>
          <rPr>
            <sz val="9"/>
            <color indexed="81"/>
            <rFont val="Tahoma"/>
            <family val="2"/>
          </rPr>
          <t xml:space="preserve">
TUVE 1 DIA EN IGE + 2 DIAS EN IGE + 3 DIAS EN IGE +24 DIAS NORMALES</t>
        </r>
      </text>
    </comment>
    <comment ref="F162" authorId="0" shapeId="0">
      <text>
        <r>
          <rPr>
            <b/>
            <sz val="9"/>
            <color indexed="81"/>
            <rFont val="Tahoma"/>
            <family val="2"/>
          </rPr>
          <t>Danna Salomé Martínez Ramírez:</t>
        </r>
        <r>
          <rPr>
            <sz val="9"/>
            <color indexed="81"/>
            <rFont val="Tahoma"/>
            <family val="2"/>
          </rPr>
          <t xml:space="preserve">
TIENE 2 DIAS EN IGE + 3 DIAS EN IGE + 25 NORMAL</t>
        </r>
      </text>
    </comment>
    <comment ref="F169" authorId="0" shapeId="0">
      <text>
        <r>
          <rPr>
            <b/>
            <sz val="9"/>
            <color indexed="81"/>
            <rFont val="Tahoma"/>
            <family val="2"/>
          </rPr>
          <t>Danna Salomé Martínez Ramírez:</t>
        </r>
        <r>
          <rPr>
            <sz val="9"/>
            <color indexed="81"/>
            <rFont val="Tahoma"/>
            <family val="2"/>
          </rPr>
          <t xml:space="preserve">
ingreso el 13 de abril y renuncio el 06 de mayo según la empresa
</t>
        </r>
      </text>
    </comment>
    <comment ref="F172" authorId="0" shapeId="0">
      <text>
        <r>
          <rPr>
            <b/>
            <sz val="9"/>
            <color indexed="81"/>
            <rFont val="Tahoma"/>
            <family val="2"/>
          </rPr>
          <t>Danna Salomé Martínez Ramírez:</t>
        </r>
        <r>
          <rPr>
            <sz val="9"/>
            <color indexed="81"/>
            <rFont val="Tahoma"/>
            <family val="2"/>
          </rPr>
          <t xml:space="preserve">
ingreso
</t>
        </r>
      </text>
    </comment>
    <comment ref="F173" authorId="0" shapeId="0">
      <text>
        <r>
          <rPr>
            <b/>
            <sz val="9"/>
            <color indexed="81"/>
            <rFont val="Tahoma"/>
            <family val="2"/>
          </rPr>
          <t>Danna Salomé Martínez Ramírez:</t>
        </r>
        <r>
          <rPr>
            <sz val="9"/>
            <color indexed="81"/>
            <rFont val="Tahoma"/>
            <family val="2"/>
          </rPr>
          <t xml:space="preserve">
según la empresa ingreso el 18 de marzo y se retiro el 02 de abril de 2024</t>
        </r>
      </text>
    </comment>
    <comment ref="F177" authorId="0" shapeId="0">
      <text>
        <r>
          <rPr>
            <b/>
            <sz val="9"/>
            <color indexed="81"/>
            <rFont val="Tahoma"/>
            <family val="2"/>
          </rPr>
          <t>Danna Salomé Martínez Ramírez:</t>
        </r>
        <r>
          <rPr>
            <sz val="9"/>
            <color indexed="81"/>
            <rFont val="Tahoma"/>
            <family val="2"/>
          </rPr>
          <t xml:space="preserve">
tiene 2 dias en SLN y 28 dias normales</t>
        </r>
      </text>
    </comment>
    <comment ref="F179" authorId="0" shapeId="0">
      <text>
        <r>
          <rPr>
            <b/>
            <sz val="9"/>
            <color indexed="81"/>
            <rFont val="Tahoma"/>
            <family val="2"/>
          </rPr>
          <t>Danna Salomé Martínez Ramírez:</t>
        </r>
        <r>
          <rPr>
            <sz val="9"/>
            <color indexed="81"/>
            <rFont val="Tahoma"/>
            <family val="2"/>
          </rPr>
          <t xml:space="preserve">
al parecer se retiro el 30/04/2024</t>
        </r>
      </text>
    </comment>
    <comment ref="G179" authorId="0" shapeId="0">
      <text>
        <r>
          <rPr>
            <b/>
            <sz val="9"/>
            <color indexed="81"/>
            <rFont val="Tahoma"/>
            <family val="2"/>
          </rPr>
          <t>Danna Salomé Martínez Ramírez:</t>
        </r>
        <r>
          <rPr>
            <sz val="9"/>
            <color indexed="81"/>
            <rFont val="Tahoma"/>
            <family val="2"/>
          </rPr>
          <t xml:space="preserve">
TAMBIEN LE PAGARON $425.346 EL 08/05/2024 IMAGINO QUE ES LA LIQUIDACION</t>
        </r>
      </text>
    </comment>
    <comment ref="F181" authorId="0" shapeId="0">
      <text>
        <r>
          <rPr>
            <b/>
            <sz val="9"/>
            <color indexed="81"/>
            <rFont val="Tahoma"/>
            <family val="2"/>
          </rPr>
          <t>Danna Salomé Martínez Ramírez:</t>
        </r>
        <r>
          <rPr>
            <sz val="9"/>
            <color indexed="81"/>
            <rFont val="Tahoma"/>
            <family val="2"/>
          </rPr>
          <t xml:space="preserve">
tiene 2 dias en SLN + 3 dias en VAC (L) + 25 dias normales</t>
        </r>
      </text>
    </comment>
    <comment ref="F186" authorId="0" shapeId="0">
      <text>
        <r>
          <rPr>
            <b/>
            <sz val="9"/>
            <color indexed="81"/>
            <rFont val="Tahoma"/>
            <family val="2"/>
          </rPr>
          <t>Danna Salomé Martínez Ramírez:</t>
        </r>
        <r>
          <rPr>
            <sz val="9"/>
            <color indexed="81"/>
            <rFont val="Tahoma"/>
            <family val="2"/>
          </rPr>
          <t xml:space="preserve">
ingreso
</t>
        </r>
      </text>
    </comment>
    <comment ref="F190" authorId="0" shapeId="0">
      <text>
        <r>
          <rPr>
            <b/>
            <sz val="9"/>
            <color indexed="81"/>
            <rFont val="Tahoma"/>
            <family val="2"/>
          </rPr>
          <t>Danna Salomé Martínez Ramírez:</t>
        </r>
        <r>
          <rPr>
            <sz val="9"/>
            <color indexed="81"/>
            <rFont val="Tahoma"/>
            <family val="2"/>
          </rPr>
          <t xml:space="preserve">
ING Y RET. SOLO 1 DIA. Según la empresa se retiro el mismo dia</t>
        </r>
      </text>
    </comment>
    <comment ref="F191" authorId="0" shapeId="0">
      <text>
        <r>
          <rPr>
            <b/>
            <sz val="9"/>
            <color indexed="81"/>
            <rFont val="Tahoma"/>
            <family val="2"/>
          </rPr>
          <t>Danna Salomé Martínez Ramírez:</t>
        </r>
        <r>
          <rPr>
            <sz val="9"/>
            <color indexed="81"/>
            <rFont val="Tahoma"/>
            <family val="2"/>
          </rPr>
          <t xml:space="preserve">
tiene 2 dias IGE y 9 dias en RET. Es decir que debio trabajar hasta el 11/04/2024</t>
        </r>
      </text>
    </comment>
  </commentList>
</comments>
</file>

<file path=xl/comments3.xml><?xml version="1.0" encoding="utf-8"?>
<comments xmlns="http://schemas.openxmlformats.org/spreadsheetml/2006/main">
  <authors>
    <author>Danna Salomé Martínez Ramírez</author>
  </authors>
  <commentList>
    <comment ref="F3" authorId="0" shapeId="0">
      <text>
        <r>
          <rPr>
            <b/>
            <sz val="9"/>
            <color indexed="81"/>
            <rFont val="Tahoma"/>
            <family val="2"/>
          </rPr>
          <t>Danna Salomé Martínez Ramírez:</t>
        </r>
        <r>
          <rPr>
            <sz val="9"/>
            <color indexed="81"/>
            <rFont val="Tahoma"/>
            <family val="2"/>
          </rPr>
          <t xml:space="preserve">
Se certifican 34 operarias de aseo y cafeteria (incluyendo el operario auxiliar); pero se deben descontar 10 dias en total del mes de abril</t>
        </r>
      </text>
    </comment>
    <comment ref="G3" authorId="0" shapeId="0">
      <text>
        <r>
          <rPr>
            <b/>
            <sz val="9"/>
            <color indexed="81"/>
            <rFont val="Tahoma"/>
            <family val="2"/>
          </rPr>
          <t>Danna Salomé Martínez Ramírez:</t>
        </r>
        <r>
          <rPr>
            <sz val="9"/>
            <color indexed="81"/>
            <rFont val="Tahoma"/>
            <family val="2"/>
          </rPr>
          <t xml:space="preserve">
En el cumplido certifican 12 y en la matriz hay 13</t>
        </r>
      </text>
    </comment>
    <comment ref="T3" authorId="0" shapeId="0">
      <text>
        <r>
          <rPr>
            <b/>
            <sz val="9"/>
            <color indexed="81"/>
            <rFont val="Tahoma"/>
            <family val="2"/>
          </rPr>
          <t>Danna Salomé Martínez Ramírez:</t>
        </r>
        <r>
          <rPr>
            <sz val="9"/>
            <color indexed="81"/>
            <rFont val="Tahoma"/>
            <family val="2"/>
          </rPr>
          <t xml:space="preserve">
En el cumplido certifican 2 operarias</t>
        </r>
      </text>
    </comment>
    <comment ref="X3" authorId="0" shapeId="0">
      <text>
        <r>
          <rPr>
            <b/>
            <sz val="9"/>
            <color indexed="81"/>
            <rFont val="Tahoma"/>
            <family val="2"/>
          </rPr>
          <t>Danna Salomé Martínez Ramírez:</t>
        </r>
        <r>
          <rPr>
            <sz val="9"/>
            <color indexed="81"/>
            <rFont val="Tahoma"/>
            <family val="2"/>
          </rPr>
          <t xml:space="preserve">
Falta que la empresa diga cual fue la otra operaria que quedo asignada; toda vez que del 1 al 23 de abril tuvieron 2 y del 24 al 30 tuvieron 3</t>
        </r>
      </text>
    </comment>
    <comment ref="AA3" authorId="0" shapeId="0">
      <text>
        <r>
          <rPr>
            <b/>
            <sz val="9"/>
            <color indexed="81"/>
            <rFont val="Tahoma"/>
            <family val="2"/>
          </rPr>
          <t>Danna Salomé Martínez Ramírez:</t>
        </r>
        <r>
          <rPr>
            <sz val="9"/>
            <color indexed="81"/>
            <rFont val="Tahoma"/>
            <family val="2"/>
          </rPr>
          <t xml:space="preserve">
Aquí se suma tanto el CADE Patio Bonito como el Centro de Encuentro Patio Bonito</t>
        </r>
      </text>
    </comment>
    <comment ref="F4" authorId="0" shapeId="0">
      <text>
        <r>
          <rPr>
            <b/>
            <sz val="9"/>
            <color indexed="81"/>
            <rFont val="Tahoma"/>
            <family val="2"/>
          </rPr>
          <t>Danna Salomé Martínez Ramírez:</t>
        </r>
        <r>
          <rPr>
            <sz val="9"/>
            <color indexed="81"/>
            <rFont val="Tahoma"/>
            <family val="2"/>
          </rPr>
          <t xml:space="preserve">
Se certifican 12 operarios de mantenimiento. Falta que la empresa aclare quienes son las personas</t>
        </r>
      </text>
    </comment>
    <comment ref="K4" authorId="0" shapeId="0">
      <text>
        <r>
          <rPr>
            <b/>
            <sz val="9"/>
            <color indexed="81"/>
            <rFont val="Tahoma"/>
            <family val="2"/>
          </rPr>
          <t>Danna Salomé Martínez Ramírez:</t>
        </r>
        <r>
          <rPr>
            <sz val="9"/>
            <color indexed="81"/>
            <rFont val="Tahoma"/>
            <family val="2"/>
          </rPr>
          <t xml:space="preserve">
Falta que la empresa confirme quin fue; toda vez que en el cumplido dicen que fue 1 operario </t>
        </r>
      </text>
    </comment>
    <comment ref="L4" authorId="0" shapeId="0">
      <text>
        <r>
          <rPr>
            <b/>
            <sz val="9"/>
            <color indexed="81"/>
            <rFont val="Tahoma"/>
            <family val="2"/>
          </rPr>
          <t>Danna Salomé Martínez Ramírez:</t>
        </r>
        <r>
          <rPr>
            <sz val="9"/>
            <color indexed="81"/>
            <rFont val="Tahoma"/>
            <family val="2"/>
          </rPr>
          <t xml:space="preserve">
Según la sede. El operario de mantenimiento llego el 16 de abril. (el otro no tienen) y son 2 según la OC</t>
        </r>
      </text>
    </comment>
    <comment ref="U4" authorId="0" shapeId="0">
      <text>
        <r>
          <rPr>
            <b/>
            <sz val="9"/>
            <color indexed="81"/>
            <rFont val="Tahoma"/>
            <family val="2"/>
          </rPr>
          <t>Danna Salomé Martínez Ramírez:</t>
        </r>
        <r>
          <rPr>
            <sz val="9"/>
            <color indexed="81"/>
            <rFont val="Tahoma"/>
            <family val="2"/>
          </rPr>
          <t xml:space="preserve">
Falta que confirmen cuantos toderos; porque certifican 1 pero dice q son 2 y q una operararia adicional ha ido a apoyar</t>
        </r>
      </text>
    </comment>
    <comment ref="X6" authorId="0" shapeId="0">
      <text>
        <r>
          <rPr>
            <b/>
            <sz val="9"/>
            <color indexed="81"/>
            <rFont val="Tahoma"/>
            <family val="2"/>
          </rPr>
          <t>Danna Salomé Martínez Ramírez:</t>
        </r>
        <r>
          <rPr>
            <sz val="9"/>
            <color indexed="81"/>
            <rFont val="Tahoma"/>
            <family val="2"/>
          </rPr>
          <t xml:space="preserve">
certifican 1 pero falta que la empresa indique cual fue
</t>
        </r>
      </text>
    </comment>
    <comment ref="F7" authorId="0" shapeId="0">
      <text>
        <r>
          <rPr>
            <b/>
            <sz val="9"/>
            <color indexed="81"/>
            <rFont val="Tahoma"/>
            <family val="2"/>
          </rPr>
          <t>Danna Salomé Martínez Ramírez:</t>
        </r>
        <r>
          <rPr>
            <sz val="9"/>
            <color indexed="81"/>
            <rFont val="Tahoma"/>
            <family val="2"/>
          </rPr>
          <t xml:space="preserve">
Falta q confirmen quien reemplazo a ripe</t>
        </r>
      </text>
    </comment>
    <comment ref="AF10" authorId="0" shapeId="0">
      <text>
        <r>
          <rPr>
            <b/>
            <sz val="9"/>
            <color indexed="81"/>
            <rFont val="Tahoma"/>
            <family val="2"/>
          </rPr>
          <t>Danna Salomé Martínez Ramírez:</t>
        </r>
        <r>
          <rPr>
            <sz val="9"/>
            <color indexed="81"/>
            <rFont val="Tahoma"/>
            <family val="2"/>
          </rPr>
          <t xml:space="preserve">
falta que las remisiones
</t>
        </r>
      </text>
    </comment>
  </commentList>
</comments>
</file>

<file path=xl/comments4.xml><?xml version="1.0" encoding="utf-8"?>
<comments xmlns="http://schemas.openxmlformats.org/spreadsheetml/2006/main">
  <authors>
    <author>Danna Salomé Martínez Ramírez</author>
    <author>Danna</author>
  </authors>
  <commentList>
    <comment ref="K1" authorId="0" shapeId="0">
      <text>
        <r>
          <rPr>
            <b/>
            <sz val="9"/>
            <color indexed="81"/>
            <rFont val="Tahoma"/>
            <family val="2"/>
          </rPr>
          <t>Danna Salomé Martínez Ramírez:</t>
        </r>
        <r>
          <rPr>
            <sz val="9"/>
            <color indexed="81"/>
            <rFont val="Tahoma"/>
            <family val="2"/>
          </rPr>
          <t xml:space="preserve">
la remisiion que envia nayibe no esta firmada</t>
        </r>
      </text>
    </comment>
    <comment ref="L1" authorId="0" shapeId="0">
      <text>
        <r>
          <rPr>
            <b/>
            <sz val="9"/>
            <color indexed="81"/>
            <rFont val="Tahoma"/>
            <family val="2"/>
          </rPr>
          <t>Danna Salomé Martínez Ramírez:</t>
        </r>
        <r>
          <rPr>
            <sz val="9"/>
            <color indexed="81"/>
            <rFont val="Tahoma"/>
            <family val="2"/>
          </rPr>
          <t xml:space="preserve">
remision enviada por Nayibe no esta firmada
</t>
        </r>
      </text>
    </comment>
    <comment ref="N1" authorId="0" shapeId="0">
      <text>
        <r>
          <rPr>
            <b/>
            <sz val="9"/>
            <color indexed="81"/>
            <rFont val="Tahoma"/>
            <family val="2"/>
          </rPr>
          <t>Danna Salomé Martínez Ramírez:</t>
        </r>
        <r>
          <rPr>
            <sz val="9"/>
            <color indexed="81"/>
            <rFont val="Tahoma"/>
            <family val="2"/>
          </rPr>
          <t xml:space="preserve">
la remision que envia nayibe no esta firmada</t>
        </r>
      </text>
    </comment>
    <comment ref="O1" authorId="0" shapeId="0">
      <text>
        <r>
          <rPr>
            <b/>
            <sz val="9"/>
            <color indexed="81"/>
            <rFont val="Tahoma"/>
            <family val="2"/>
          </rPr>
          <t>Danna Salomé Martínez Ramírez:</t>
        </r>
        <r>
          <rPr>
            <sz val="9"/>
            <color indexed="81"/>
            <rFont val="Tahoma"/>
            <family val="2"/>
          </rPr>
          <t xml:space="preserve">
la remision del 11/04/2024 que envia nayibe no esta firmada
</t>
        </r>
      </text>
    </comment>
    <comment ref="AF1" authorId="1" shapeId="0">
      <text>
        <r>
          <rPr>
            <b/>
            <sz val="9"/>
            <color indexed="81"/>
            <rFont val="Tahoma"/>
            <family val="2"/>
          </rPr>
          <t>Danna:</t>
        </r>
        <r>
          <rPr>
            <sz val="9"/>
            <color indexed="81"/>
            <rFont val="Tahoma"/>
            <family val="2"/>
          </rPr>
          <t xml:space="preserve">
esta remision no esta firmada. Ni dice fecha. Solo dice que entregaron 3 botellones vacios de agua y al parecer firma alguien de la empresa de aseo
</t>
        </r>
      </text>
    </comment>
    <comment ref="T34" authorId="1" shapeId="0">
      <text>
        <r>
          <rPr>
            <b/>
            <sz val="9"/>
            <color indexed="81"/>
            <rFont val="Tahoma"/>
            <family val="2"/>
          </rPr>
          <t>Danna:</t>
        </r>
        <r>
          <rPr>
            <sz val="9"/>
            <color indexed="81"/>
            <rFont val="Tahoma"/>
            <family val="2"/>
          </rPr>
          <t xml:space="preserve">
dice 2 y estan cobrando 8</t>
        </r>
      </text>
    </comment>
    <comment ref="K59" authorId="1" shapeId="0">
      <text>
        <r>
          <rPr>
            <b/>
            <sz val="9"/>
            <color indexed="81"/>
            <rFont val="Tahoma"/>
            <family val="2"/>
          </rPr>
          <t>Danna:</t>
        </r>
        <r>
          <rPr>
            <sz val="9"/>
            <color indexed="81"/>
            <rFont val="Tahoma"/>
            <family val="2"/>
          </rPr>
          <t xml:space="preserve">
estos no estan en la cotizacion de la orden de compra
</t>
        </r>
      </text>
    </comment>
    <comment ref="N59" authorId="1" shapeId="0">
      <text>
        <r>
          <rPr>
            <b/>
            <sz val="9"/>
            <color indexed="81"/>
            <rFont val="Tahoma"/>
            <family val="2"/>
          </rPr>
          <t>Danna:</t>
        </r>
        <r>
          <rPr>
            <sz val="9"/>
            <color indexed="81"/>
            <rFont val="Tahoma"/>
            <family val="2"/>
          </rPr>
          <t xml:space="preserve">
estos no estan en la cotizacion de la orden de compra
</t>
        </r>
      </text>
    </comment>
    <comment ref="R59" authorId="1" shapeId="0">
      <text>
        <r>
          <rPr>
            <b/>
            <sz val="9"/>
            <color indexed="81"/>
            <rFont val="Tahoma"/>
            <family val="2"/>
          </rPr>
          <t>Danna:</t>
        </r>
        <r>
          <rPr>
            <sz val="9"/>
            <color indexed="81"/>
            <rFont val="Tahoma"/>
            <family val="2"/>
          </rPr>
          <t xml:space="preserve">
esto no estaba en la cotizacion</t>
        </r>
      </text>
    </comment>
    <comment ref="AG59" authorId="1" shapeId="0">
      <text>
        <r>
          <rPr>
            <b/>
            <sz val="9"/>
            <color indexed="81"/>
            <rFont val="Tahoma"/>
            <family val="2"/>
          </rPr>
          <t>Danna:</t>
        </r>
        <r>
          <rPr>
            <sz val="9"/>
            <color indexed="81"/>
            <rFont val="Tahoma"/>
            <family val="2"/>
          </rPr>
          <t xml:space="preserve">
esto no estaba en la cotizacion</t>
        </r>
      </text>
    </comment>
    <comment ref="K60" authorId="1" shapeId="0">
      <text>
        <r>
          <rPr>
            <b/>
            <sz val="9"/>
            <color indexed="81"/>
            <rFont val="Tahoma"/>
            <family val="2"/>
          </rPr>
          <t>Danna:</t>
        </r>
        <r>
          <rPr>
            <sz val="9"/>
            <color indexed="81"/>
            <rFont val="Tahoma"/>
            <family val="2"/>
          </rPr>
          <t xml:space="preserve">
estos no estan en la cotizacion de la orden de compra
</t>
        </r>
      </text>
    </comment>
    <comment ref="N60" authorId="1" shapeId="0">
      <text>
        <r>
          <rPr>
            <b/>
            <sz val="9"/>
            <color indexed="81"/>
            <rFont val="Tahoma"/>
            <family val="2"/>
          </rPr>
          <t>Danna:</t>
        </r>
        <r>
          <rPr>
            <sz val="9"/>
            <color indexed="81"/>
            <rFont val="Tahoma"/>
            <family val="2"/>
          </rPr>
          <t xml:space="preserve">
estos no estan en la cotizacion de la orden de compra
</t>
        </r>
      </text>
    </comment>
    <comment ref="R60" authorId="1" shapeId="0">
      <text>
        <r>
          <rPr>
            <b/>
            <sz val="9"/>
            <color indexed="81"/>
            <rFont val="Tahoma"/>
            <family val="2"/>
          </rPr>
          <t>Danna:</t>
        </r>
        <r>
          <rPr>
            <sz val="9"/>
            <color indexed="81"/>
            <rFont val="Tahoma"/>
            <family val="2"/>
          </rPr>
          <t xml:space="preserve">
esto no estaba en la cotizacion</t>
        </r>
      </text>
    </comment>
    <comment ref="AG60" authorId="1" shapeId="0">
      <text>
        <r>
          <rPr>
            <b/>
            <sz val="9"/>
            <color indexed="81"/>
            <rFont val="Tahoma"/>
            <family val="2"/>
          </rPr>
          <t>Danna:</t>
        </r>
        <r>
          <rPr>
            <sz val="9"/>
            <color indexed="81"/>
            <rFont val="Tahoma"/>
            <family val="2"/>
          </rPr>
          <t xml:space="preserve">
esto no estaba en la cotizacion</t>
        </r>
      </text>
    </comment>
    <comment ref="K61" authorId="1" shapeId="0">
      <text>
        <r>
          <rPr>
            <b/>
            <sz val="9"/>
            <color indexed="81"/>
            <rFont val="Tahoma"/>
            <family val="2"/>
          </rPr>
          <t>Danna:</t>
        </r>
        <r>
          <rPr>
            <sz val="9"/>
            <color indexed="81"/>
            <rFont val="Tahoma"/>
            <family val="2"/>
          </rPr>
          <t xml:space="preserve">
estos no estan en la cotizacion de la orden de compra
</t>
        </r>
      </text>
    </comment>
    <comment ref="N61" authorId="1" shapeId="0">
      <text>
        <r>
          <rPr>
            <b/>
            <sz val="9"/>
            <color indexed="81"/>
            <rFont val="Tahoma"/>
            <family val="2"/>
          </rPr>
          <t>Danna:</t>
        </r>
        <r>
          <rPr>
            <sz val="9"/>
            <color indexed="81"/>
            <rFont val="Tahoma"/>
            <family val="2"/>
          </rPr>
          <t xml:space="preserve">
estos no estan en la cotizacion de la orden de compra
</t>
        </r>
      </text>
    </comment>
    <comment ref="R61" authorId="1" shapeId="0">
      <text>
        <r>
          <rPr>
            <b/>
            <sz val="9"/>
            <color indexed="81"/>
            <rFont val="Tahoma"/>
            <family val="2"/>
          </rPr>
          <t>Danna:</t>
        </r>
        <r>
          <rPr>
            <sz val="9"/>
            <color indexed="81"/>
            <rFont val="Tahoma"/>
            <family val="2"/>
          </rPr>
          <t xml:space="preserve">
esto no estaba en la cotizacion</t>
        </r>
      </text>
    </comment>
    <comment ref="AG61" authorId="1" shapeId="0">
      <text>
        <r>
          <rPr>
            <b/>
            <sz val="9"/>
            <color indexed="81"/>
            <rFont val="Tahoma"/>
            <family val="2"/>
          </rPr>
          <t>Danna:</t>
        </r>
        <r>
          <rPr>
            <sz val="9"/>
            <color indexed="81"/>
            <rFont val="Tahoma"/>
            <family val="2"/>
          </rPr>
          <t xml:space="preserve">
esto no estaba en la cotizacion</t>
        </r>
      </text>
    </comment>
    <comment ref="T69" authorId="1" shapeId="0">
      <text>
        <r>
          <rPr>
            <b/>
            <sz val="9"/>
            <color indexed="81"/>
            <rFont val="Tahoma"/>
            <family val="2"/>
          </rPr>
          <t>Danna:</t>
        </r>
        <r>
          <rPr>
            <sz val="9"/>
            <color indexed="81"/>
            <rFont val="Tahoma"/>
            <family val="2"/>
          </rPr>
          <t xml:space="preserve">
llegaron de 40 unidades y no de 50</t>
        </r>
      </text>
    </comment>
  </commentList>
</comments>
</file>

<file path=xl/sharedStrings.xml><?xml version="1.0" encoding="utf-8"?>
<sst xmlns="http://schemas.openxmlformats.org/spreadsheetml/2006/main" count="3762" uniqueCount="1500">
  <si>
    <t>Servicio</t>
  </si>
  <si>
    <t>Unidad</t>
  </si>
  <si>
    <t>Descuento %</t>
  </si>
  <si>
    <t>Precio Unitario con Descuento</t>
  </si>
  <si>
    <t>Nuevo precio cláusula 8</t>
  </si>
  <si>
    <t>Valor Mensual / Valor X Unidad</t>
  </si>
  <si>
    <t>Greca para tintos 3 (Arrendamiento)</t>
  </si>
  <si>
    <t>Lavabrilladora de pisos 1 (Arrendamiento)</t>
  </si>
  <si>
    <t>Hidrolavadora Industrial (Arrendamiento)</t>
  </si>
  <si>
    <t>Subtotal</t>
  </si>
  <si>
    <t>% AIU</t>
  </si>
  <si>
    <t>IVA</t>
  </si>
  <si>
    <t>Total</t>
  </si>
  <si>
    <t xml:space="preserve">VALOR DIA </t>
  </si>
  <si>
    <t>Cantidad Personal</t>
  </si>
  <si>
    <t>V/mensual</t>
  </si>
  <si>
    <t>TOTAL SERVICIOS DE OPERARIOS DE ASEO Y CAFETERIA</t>
  </si>
  <si>
    <t>OPERARIA DE ASEO Y CAFETERIA</t>
  </si>
  <si>
    <t>OPERARIO MANTENIMIENTO TIEMPO COMPLETO</t>
  </si>
  <si>
    <t>OPERARIO AUXILIAR</t>
  </si>
  <si>
    <t>JARDINEROS</t>
  </si>
  <si>
    <t>COORDINADOR TIEMPO COMPLETO</t>
  </si>
  <si>
    <t xml:space="preserve">MAQUINARIA ALCALDIA DE BOGOTA -UT SERVIASEAMOS </t>
  </si>
  <si>
    <t>Detalle Sede</t>
  </si>
  <si>
    <t xml:space="preserve">Total al entregar </t>
  </si>
  <si>
    <t xml:space="preserve">FALTANTES </t>
  </si>
  <si>
    <t>Sede 1</t>
  </si>
  <si>
    <t>Sede 2</t>
  </si>
  <si>
    <t>Sede 3</t>
  </si>
  <si>
    <t>Sede 4</t>
  </si>
  <si>
    <t>Sede 5</t>
  </si>
  <si>
    <t>Sede 6</t>
  </si>
  <si>
    <t>Sede 7</t>
  </si>
  <si>
    <t>Sede 8</t>
  </si>
  <si>
    <t>Sede 9</t>
  </si>
  <si>
    <t>Sede 10</t>
  </si>
  <si>
    <t>Sede 11</t>
  </si>
  <si>
    <t>Sede 12</t>
  </si>
  <si>
    <t>Sede 13</t>
  </si>
  <si>
    <t>Sede 14</t>
  </si>
  <si>
    <t>Sede 15</t>
  </si>
  <si>
    <t>Sede 16</t>
  </si>
  <si>
    <t>Sede 17</t>
  </si>
  <si>
    <t>Sede 18</t>
  </si>
  <si>
    <t>Sede 19</t>
  </si>
  <si>
    <t>Sede 20</t>
  </si>
  <si>
    <t>Sede 21</t>
  </si>
  <si>
    <t>Sede 22</t>
  </si>
  <si>
    <t>Sede 23</t>
  </si>
  <si>
    <t>Sede 24</t>
  </si>
  <si>
    <t>Sede 25</t>
  </si>
  <si>
    <t>No.</t>
  </si>
  <si>
    <t>Bien</t>
  </si>
  <si>
    <t xml:space="preserve">Especificación </t>
  </si>
  <si>
    <t xml:space="preserve">Presentación </t>
  </si>
  <si>
    <t xml:space="preserve">Cantidad </t>
  </si>
  <si>
    <t>CARRERA 8 No 10-65</t>
  </si>
  <si>
    <t>CALLE 6B-No. 5-75</t>
  </si>
  <si>
    <t>Calle 11 Sur No 1-60 Este</t>
  </si>
  <si>
    <t>CARRERA 8 No 11-39</t>
  </si>
  <si>
    <t>CARRERA 30 No 35-90</t>
  </si>
  <si>
    <t>AV. CARRERA 86 # 43 - 55 SUR</t>
  </si>
  <si>
    <t xml:space="preserve">AV CALLE 57 R 72 D 12 </t>
  </si>
  <si>
    <t>CALLE 13 # 37 - 35</t>
  </si>
  <si>
    <t>Cra 5 A # 30 C - 20 Sur</t>
  </si>
  <si>
    <t>CARRERA 18 L # 70B- 50 SUR</t>
  </si>
  <si>
    <t>AVENIDA CALLE 145 No. 103B - 90</t>
  </si>
  <si>
    <t>DIAGONAL 23 No. 69A 55 MODULO 5 LOCAL 124</t>
  </si>
  <si>
    <t>Diagonal 37 Sur No 2 - 00 Este</t>
  </si>
  <si>
    <t>TRANSVERSAL 126 No. 133 . 22</t>
  </si>
  <si>
    <t>TRANVERSAL 113B No. 66 - 54</t>
  </si>
  <si>
    <t>CARRERA 17 F #69 A-32 SUR</t>
  </si>
  <si>
    <t>Carrera 19b # 24 - 82</t>
  </si>
  <si>
    <t>CALLE 69 A # 92-47 SUR  BOSA</t>
  </si>
  <si>
    <t>CALLE 63 No. 15 - 58</t>
  </si>
  <si>
    <t>CARRERA 17 F # 69 A 32 SUR</t>
  </si>
  <si>
    <t>CARRERA 87 # 5B - 21</t>
  </si>
  <si>
    <t>Calle 22 SUR # 14A - 99</t>
  </si>
  <si>
    <t>TRANVERSAL 126 No. 133 - 32</t>
  </si>
  <si>
    <t>PISO 27 TEQUENDAMA SUITES AND HOTEL</t>
  </si>
  <si>
    <t>Olleta (Arrendamiento)</t>
  </si>
  <si>
    <t>- Elaborada en aluminio
- Capacidad mínima de 2 litros</t>
  </si>
  <si>
    <t>Olla 2 (Arrendamiento)</t>
  </si>
  <si>
    <t>- Elaborada en aluminio
- Con tapa en aluminio
- Capacidad mínima de 5 litros</t>
  </si>
  <si>
    <t>Carro exprimidor de trapero 2 (Arrendamiento)</t>
  </si>
  <si>
    <t>- Elaborado en plástico
- Capacidad mínima de 35 litros
- Con cuatro ruedas y manija de escurridor</t>
  </si>
  <si>
    <t>Carro de bebidas (Arrendamiento)</t>
  </si>
  <si>
    <t>- Elaborado en plástico
- Mínimo dos estantes para distribución de bebidas
- Tamaño mínimo de 80 cm de largo por 47 cm de ancho por 90 cm de alto</t>
  </si>
  <si>
    <t>Escalera 2 (Arrendamiento)</t>
  </si>
  <si>
    <t xml:space="preserve"> - Cuerpo Metálico
- Altura mínima de  mínimo dos pasos.</t>
  </si>
  <si>
    <t>Escalera de tipo industrial (Arrendamiento)</t>
  </si>
  <si>
    <t>Cuerpo en aluminio, tipo tijera
- Altura mínima de 5 escalones
- Con capacidad de resistencia a una carga concentrada en cualquier punto del escalón de 127 kg
- Con tapones de caucho antideslizantes</t>
  </si>
  <si>
    <t>Mangueras 2 (Arrendamiento)</t>
  </si>
  <si>
    <t>- Longitud mínima de 30 metros
- Elaborada en PVC
- Con terminales roscadas en ambos extremos
- Incluye accesorios: acoples y pistola</t>
  </si>
  <si>
    <t>Mangueras 3 (Arrendamiento)</t>
  </si>
  <si>
    <t>- Longitud mínima de 50 metros
- Elaborada en PVC
- Con terminales roscadas en ambos extremos
- Incluye accesorios: acoples y pistola</t>
  </si>
  <si>
    <t>Greca para tintos 2 (Arrendamiento)</t>
  </si>
  <si>
    <t>- Eléctrica de 110 v
- Cuerpo elaborada en lámina de acero inoxidable de calibre 24 como mínimo, grado alimento
- Resistencias elaboradas en cobre
- Terminales elaboradas en cobre remplazables sin soldadura
- Mínimo 2 servicios
 -Con su respectivo filtro y aro
- Con capacidad para 60 tintos</t>
  </si>
  <si>
    <t>- Eléctrica de 110 v
- Cuerpo elaborada en lámina de acero inoxidable de calibre 24 como mínimo, grado alimento
- Resistencias elaboradas en cobre
- Terminales elaboradas en cobre remplazables sin soldadura
- Mínimo dos servicios
 -Con su respectivo filtro y aro
 - Con capacidad para 120 tintos</t>
  </si>
  <si>
    <t>Horno microondas de tipo industrial (Arrendamiento)</t>
  </si>
  <si>
    <t>- Potencia mínima de 1000 w
- Tamaño mínimo de 30 cm de ancho por 30 cm de alto por 40 cm de profundidad.
- Descongelamiento automático
- Con programas automáticos</t>
  </si>
  <si>
    <t>Estufa 1 (Arrendamiento)</t>
  </si>
  <si>
    <t>- De dos puestos
- Lámina esmaltada
- Eléctrica
- Con perilla para graduar mínimo 3 niveles de calor</t>
  </si>
  <si>
    <t>- De uso industrial
- Motores con potencia mínima de 1,5 hp y velocidad mínima de 175 rpm.
- Con manijas dobles
- Con interruptor de apagado de seguridad
- Diámetro mínimo de 16"
- Cable de potencia con longitud mínima de 8m
- Accesorios mínimos portapad, cepillo suave y duro</t>
  </si>
  <si>
    <t xml:space="preserve">Unidad </t>
  </si>
  <si>
    <t>Lavabrilladora de pisos 2 (Arrendamiento)</t>
  </si>
  <si>
    <t>- De uso industrial
- Motores con potencia mínima de 1,5 hp y velocidad mínima de 175 rpm.
- Con manijas dobles
- Con interruptor de apagado de seguridad
- Diámetro mínimo de 20"
- Cable de potencia con longitud mínima de 8m
- Accesorios mínimos portapad, cepillo suave y duro</t>
  </si>
  <si>
    <t>Brilladora de alta revolución (Arrendamiento)</t>
  </si>
  <si>
    <t>- De uso industrial
- Motores con potencia mínima de 1,5 hp y velocidad mínima de 1500 rpm.
- Con manijas dobles
- Con interruptor de apagado de seguridad
- Diámetro mínimo de 20"
- Cable de potencia con longitud mínima de 8m
- Accesorios mínimos - portapad</t>
  </si>
  <si>
    <t>Lavadora de alfombras y tapetes 1 (Arrendamiento)</t>
  </si>
  <si>
    <t xml:space="preserve"> - Motor con potencia de mínimo 1100 w y velocidad mínima de 175 revoluciones por minuto.
- Capacidad mínima de 5 litros
- Cable de potencia con longitud mínima de 8m
- Para lavar en seco o a vapor
- Diámetro mínimo de 16"</t>
  </si>
  <si>
    <t xml:space="preserve"> - Motor eléctrico y potencia de mínimo 2.2 Kw - 1.450 RPM y entre 2.5 HP y 3.5 HP.
 - Presión de salida de agua entre 900 psi y 1900 psi.
 - Con ruedas</t>
  </si>
  <si>
    <t>Sopladora de hojas (Arrendamiento)</t>
  </si>
  <si>
    <t xml:space="preserve"> - Potenciado por motor a gasolina o eléctrico inalámbrico
 - Caudal mínimo de 380 cfm / 645m3/h
 - Autonomía mínima de 30 minutos
 - Intensidad máxima de sonido de 100dB
 - Incluye combustible para su funcionamiento (Máximo 3 galones)</t>
  </si>
  <si>
    <t>Guadañas (Arrendamiento)</t>
  </si>
  <si>
    <t xml:space="preserve"> -Guadaña de Eje Rígido
 - Viene cilindrada con apróximadamente 30 a 51,6 cm3.
-Peso promedio entre 6,5 Kg y 7,7 Kg.
-Cuchilla de 80 puntas
-Capacidad del tanque de combustible entre 0,65 Lt y 1 Lt.
-Cuenta con un sistema de arranque manual.
-Cuenta con un sistema de ignición electrónico
 - Incluye el combustible para su funcioamiento (Máximo 3 galones)</t>
  </si>
  <si>
    <t>Bandeja 1 (Arrendamiento)</t>
  </si>
  <si>
    <t>- Elaborada en acero inoxidable
- Sin diseño
- Dimensiones mínimas de 37 cm de largo por 27 cm de ancho</t>
  </si>
  <si>
    <t>Bandeja 2 (Arrendamiento)</t>
  </si>
  <si>
    <t>- Elaborada en acero inoxidable
- Sin diseño
- Dimensiones mínimas de 50 cm de largo por 33 cm de ancho</t>
  </si>
  <si>
    <t>Sonda para inodoro (Arrendamiento)</t>
  </si>
  <si>
    <t>-Sonda de mínimo 3''
-Cubierta de vinilo para proteger la porcelana.
- Cable de 1/2" (12,7 mm) con núcleo interno recubierto por compresión, resistente al retorcimiento.
-Mangos grandes y de diseño ergonómico.
-Funcional en inodoros ahorradores de agua
-Peso entre 1,9 kg y 2,5 kg</t>
  </si>
  <si>
    <t>Aspiradora 2 (Arrendamiento)</t>
  </si>
  <si>
    <t>- De uso industrial para aspirado en seco y húmedo
- Motor con potencia entre 1200 w y 1400 w
- Capacidad entre 45 y 55 litros
- Cable de potencia con longitud mínima de 5m
- Accesorios mínimos: manguera puntera, 2 tubos para extensión, cepillos para tapizados</t>
  </si>
  <si>
    <t xml:space="preserve">ENTREGADO FACTURA MARZO </t>
  </si>
  <si>
    <t xml:space="preserve">VALOR  A COBRAR MARZO </t>
  </si>
  <si>
    <t xml:space="preserve">ENTREGADO  ABRIL </t>
  </si>
  <si>
    <t xml:space="preserve">Maquinaria completa </t>
  </si>
  <si>
    <t xml:space="preserve">Entrega y cobro en marzo </t>
  </si>
  <si>
    <t xml:space="preserve">Entrega en abril </t>
  </si>
  <si>
    <t xml:space="preserve">Valor a facturar marzo </t>
  </si>
  <si>
    <t>Fecha de entrega</t>
  </si>
  <si>
    <t>N° de Identificación</t>
  </si>
  <si>
    <t>Descripcion de Maquinaria</t>
  </si>
  <si>
    <t>Cant.</t>
  </si>
  <si>
    <t>N/A</t>
  </si>
  <si>
    <t>CARRO EXPRIMIDOR DE 35 LITROS</t>
  </si>
  <si>
    <t>ESCALERA METALICA DE 2 PASOS</t>
  </si>
  <si>
    <t>ESCALERA METALICA DE 5 PASOS</t>
  </si>
  <si>
    <t>MQ21 0310</t>
  </si>
  <si>
    <t>GRECA DE 60 TINTOS</t>
  </si>
  <si>
    <t>MQ21 0711</t>
  </si>
  <si>
    <t>MQ 0576</t>
  </si>
  <si>
    <t>LAVABRILLADORA DE 17"</t>
  </si>
  <si>
    <t>MQ 0253</t>
  </si>
  <si>
    <t>MQ21 0937</t>
  </si>
  <si>
    <t>MQ21 0078</t>
  </si>
  <si>
    <t>MQ 0817</t>
  </si>
  <si>
    <t>MQ21 0062</t>
  </si>
  <si>
    <t>MQ 0286</t>
  </si>
  <si>
    <t>LAVADORA DE ALFOMBRAS</t>
  </si>
  <si>
    <t>MQ 0126</t>
  </si>
  <si>
    <t>SOPLADORA DE HOJAS</t>
  </si>
  <si>
    <t>MQ21 0466</t>
  </si>
  <si>
    <t>BANDEJA ACERO INOXIDABLE 37X27</t>
  </si>
  <si>
    <t>BANDEJA ACERO INOXIDABLE 50X33</t>
  </si>
  <si>
    <t>GRECA DE 120 TINTOS</t>
  </si>
  <si>
    <t>HORNO MICROONDAS TIPO INDUSTRIAL</t>
  </si>
  <si>
    <t>MQ21 0609</t>
  </si>
  <si>
    <t>MQ22 0203</t>
  </si>
  <si>
    <t>GUADAÑA DE EJE RIGIDO</t>
  </si>
  <si>
    <t>MQ 0154</t>
  </si>
  <si>
    <t>MQ 0890</t>
  </si>
  <si>
    <t>MQ 0149</t>
  </si>
  <si>
    <t>MQ 0230</t>
  </si>
  <si>
    <t>MQ22 0250</t>
  </si>
  <si>
    <t>ESTUFA ELECTRICA DE 2 PUESTOS</t>
  </si>
  <si>
    <t>MQ 0685</t>
  </si>
  <si>
    <t>MQ22 0246</t>
  </si>
  <si>
    <t>MQ22 0221</t>
  </si>
  <si>
    <t>MQ22 0224</t>
  </si>
  <si>
    <t>MQ 0515</t>
  </si>
  <si>
    <t>MQ 0282</t>
  </si>
  <si>
    <t>MQ22 0248</t>
  </si>
  <si>
    <t>MQ22 0247</t>
  </si>
  <si>
    <t>MQ 22 0222</t>
  </si>
  <si>
    <t>MQ 0290</t>
  </si>
  <si>
    <t>MQ22 0227</t>
  </si>
  <si>
    <t>MQ22 0226</t>
  </si>
  <si>
    <t>MQ22 0245</t>
  </si>
  <si>
    <t>MQ22 0310</t>
  </si>
  <si>
    <t>ASPIRADORA CB60-2 60 LITROS</t>
  </si>
  <si>
    <t>MQ22 0212</t>
  </si>
  <si>
    <t>MQ22 0325</t>
  </si>
  <si>
    <t>MQ22 0240</t>
  </si>
  <si>
    <t>MQ22 0306</t>
  </si>
  <si>
    <t>MQ22 0324</t>
  </si>
  <si>
    <t>BRILLADORA DE ALTA REVOLUCION</t>
  </si>
  <si>
    <t>OLLETA EN ALUMINIO DE 2 LITROS</t>
  </si>
  <si>
    <t>CARRO DE BEBIDAS</t>
  </si>
  <si>
    <t xml:space="preserve">CARGO </t>
  </si>
  <si>
    <t xml:space="preserve">N° OPERARIOS </t>
  </si>
  <si>
    <t xml:space="preserve">Sede 1- Manzana Lievano </t>
  </si>
  <si>
    <t xml:space="preserve">TOTAL CONTRATADO </t>
  </si>
  <si>
    <t>Sede 1- Manzana Lievano -FALTANTE</t>
  </si>
  <si>
    <t xml:space="preserve">Sede 2-Arhivo Distrital </t>
  </si>
  <si>
    <t xml:space="preserve">Sede 2-Arhivo Distrital- FALTANTE </t>
  </si>
  <si>
    <t xml:space="preserve">Sede 3-Imprenta Distrital </t>
  </si>
  <si>
    <t xml:space="preserve">Sede 3-Imprenta Distrital  FALTANTE </t>
  </si>
  <si>
    <t xml:space="preserve">Sede 4-Edificio restrepo </t>
  </si>
  <si>
    <t xml:space="preserve">Sede 4-Edificio restrepo FALTANTE </t>
  </si>
  <si>
    <t>Sede 5-Super CADE CAD KR 30</t>
  </si>
  <si>
    <t xml:space="preserve">Sede 5-Super CADE CAD KR 30- FALTANTE </t>
  </si>
  <si>
    <t xml:space="preserve">Sede 6* SUPER CADE AMERICAS </t>
  </si>
  <si>
    <t xml:space="preserve">Sede 6- SUPER CADE AMERICAS - FALTANTE </t>
  </si>
  <si>
    <t xml:space="preserve">Sede 7 SUPER CADE BOSA </t>
  </si>
  <si>
    <t xml:space="preserve">Sede 7 SUPER CADE BOSA - FALTANTE </t>
  </si>
  <si>
    <t>Sede 8* SUPER CADE CALLE  13</t>
  </si>
  <si>
    <t xml:space="preserve">Sede 8* SUPER CADE CALLE  13 - FALTANTE </t>
  </si>
  <si>
    <t xml:space="preserve">Sede 9-SUPER CADE 20 DE JULIO </t>
  </si>
  <si>
    <t xml:space="preserve"> Sede 9-SUPER CADE 20 DE JULIO  - FALTANTE </t>
  </si>
  <si>
    <t xml:space="preserve">Sede 10-SUPER CADE MANITAS </t>
  </si>
  <si>
    <t xml:space="preserve">Sede 10-SUPER CADE MANITAS   - FALTANTE </t>
  </si>
  <si>
    <t xml:space="preserve">Sede 11-SUPER CADE SUBA </t>
  </si>
  <si>
    <t xml:space="preserve">Sede 11-SUPER CADE SUBA    - FALTANTE </t>
  </si>
  <si>
    <t xml:space="preserve">Sede 12-SUPER CADE SOCIAL </t>
  </si>
  <si>
    <t xml:space="preserve">Sede 12-SUPER CADE SOCIAL    - FALTANTE </t>
  </si>
  <si>
    <t xml:space="preserve">Sede 13-CADE SERVITA </t>
  </si>
  <si>
    <t xml:space="preserve">Sede 13-CADE SERVITA - FALTANTE </t>
  </si>
  <si>
    <t xml:space="preserve">Sede 14-CADE LA VICTORIA </t>
  </si>
  <si>
    <t xml:space="preserve">Sede 14-CADE LA VICTORIA  - FALTANTE </t>
  </si>
  <si>
    <t xml:space="preserve">Sede 15-CADE LA GAITANA </t>
  </si>
  <si>
    <t xml:space="preserve">Sede 15-CADE LA GAITANA  - FALTANTE </t>
  </si>
  <si>
    <t>Sede 16-ENGATIVA</t>
  </si>
  <si>
    <t xml:space="preserve">Sede 16-ENGATIVA - FALTANTE </t>
  </si>
  <si>
    <t xml:space="preserve">Sede 17-CADE LUCEROS </t>
  </si>
  <si>
    <t xml:space="preserve">Sede 17-CADE LUCEROS - FALTANTE </t>
  </si>
  <si>
    <t xml:space="preserve">Sede 18-CENTRO MEMORIA PAZ Y RECONCILIACION </t>
  </si>
  <si>
    <t xml:space="preserve">Sede 18-CENTRO MEMORIA PAZ Y RECONCILIACION  - FALTANTE </t>
  </si>
  <si>
    <t xml:space="preserve">Sede 19-Sede 19-CENTRO DE ENCUENTRO BOSA </t>
  </si>
  <si>
    <t xml:space="preserve">Sede 19-CENTRO DE ENCUENTRO BOSA    - FALTANTE </t>
  </si>
  <si>
    <t xml:space="preserve">Sede 20-CENTRO DE ENCUENTRO CHAPINERO </t>
  </si>
  <si>
    <t xml:space="preserve">Sede 20-CENTRO DE ENCUENTRO CHAPINERO    - FALTANTE </t>
  </si>
  <si>
    <t xml:space="preserve">Sede 21-CENTRO DE ENCUENTRO CIUDAD BOLIVAR </t>
  </si>
  <si>
    <t xml:space="preserve">Sede 21-CENTRO DE ENCUENTRO CIUDAD BOLIVAR - FALTANTE </t>
  </si>
  <si>
    <t xml:space="preserve">Sede 22-CENTRO DE ENCUENTRO PATIO BONITO </t>
  </si>
  <si>
    <t xml:space="preserve">Sede 22-CENTRO DE ENCUENTRO PATIO BONITO  - FALTANTE </t>
  </si>
  <si>
    <t xml:space="preserve">Sede 23-CENTRO DE ENCUENTRO RAFAL URIBE URIBE </t>
  </si>
  <si>
    <t>Sede 23-CENTRO DE ENCUENTRO RAFAL URIBE URIBE - FALTANTE</t>
  </si>
  <si>
    <t xml:space="preserve">Sede 24-CENTRO DE ENCUENTRO SUBA </t>
  </si>
  <si>
    <t>Sede 24-CENTRO DE ENCUENTRO SUBA  - FALTANTE</t>
  </si>
  <si>
    <t xml:space="preserve">Sede 25-SEDE TEQUENDAMA </t>
  </si>
  <si>
    <t>Sede 25-SEDE TEQUENDAMA - FALTANTE</t>
  </si>
  <si>
    <t>Operario de aseo y cafetería</t>
  </si>
  <si>
    <t>Operario de mantenimiento</t>
  </si>
  <si>
    <t>Operario auxiliar</t>
  </si>
  <si>
    <t>Jardinero</t>
  </si>
  <si>
    <t>Coordinador de tiempo completo</t>
  </si>
  <si>
    <t xml:space="preserve">TOTAL DE PERSONAL  A CONTRATAR </t>
  </si>
  <si>
    <t xml:space="preserve">TOTAL PERSONAS CONTRATADAS </t>
  </si>
  <si>
    <t xml:space="preserve">TOTAL FALTANTES </t>
  </si>
  <si>
    <t>SEDE</t>
  </si>
  <si>
    <t>CARGO</t>
  </si>
  <si>
    <t>CEDULA</t>
  </si>
  <si>
    <t>NOMBRE DEL EMPLEADO</t>
  </si>
  <si>
    <t xml:space="preserve">FEC ING </t>
  </si>
  <si>
    <t>ZONAS</t>
  </si>
  <si>
    <t>CADE LA VICTORIA</t>
  </si>
  <si>
    <t>PESTANA HURTADO MARELIS</t>
  </si>
  <si>
    <t>ZONA CENTRO</t>
  </si>
  <si>
    <t>ROJAS TORRES GREYDI NIVARDO</t>
  </si>
  <si>
    <t>TREMONT YERUBBYANNIS PATRICIA</t>
  </si>
  <si>
    <t>SUPERCADE 20 DE JULIO</t>
  </si>
  <si>
    <t>CATUCHE PIAMBA LUZ MARINA</t>
  </si>
  <si>
    <t xml:space="preserve">CIFUENTES MARTINEZ DIANA MARIA </t>
  </si>
  <si>
    <t xml:space="preserve">FLOREZ CONTRERAS ELENA MARIA </t>
  </si>
  <si>
    <t>MEDINA CASTRO PEDRO ANTONIO</t>
  </si>
  <si>
    <t>ORTIZ PANESSO LAURA YURANIS</t>
  </si>
  <si>
    <t>ZAPATA CAMACHO NUBIA AMPARO</t>
  </si>
  <si>
    <t>CENTRO DE ENCUENTRO RAFAEL URIBE URIBE</t>
  </si>
  <si>
    <t>ARAQUE SILVA MIRYAM</t>
  </si>
  <si>
    <t>LOZANO MANRIQUE JAIDY</t>
  </si>
  <si>
    <t>MADRIGAL DIAZ LUIS ENRIQUE</t>
  </si>
  <si>
    <t>CASTRO VALLECILLA ANYI PATRICIA</t>
  </si>
  <si>
    <t xml:space="preserve">CENTRO MEMORIA </t>
  </si>
  <si>
    <t>CERQUERA PARRA GINA ALEJANDRA</t>
  </si>
  <si>
    <t xml:space="preserve">LADINO ARDILA DAMARIS </t>
  </si>
  <si>
    <t xml:space="preserve">LOZANO ORTEGA ANGELA VIVIANA </t>
  </si>
  <si>
    <t>ORTIZ ORTEGA TIVISAY KATERINE</t>
  </si>
  <si>
    <t>RODRIGUEZ ALVAREZ JHON EDISON</t>
  </si>
  <si>
    <t>JARDINERO</t>
  </si>
  <si>
    <t>SANDOVAL PRENS YONATAN JAVIER</t>
  </si>
  <si>
    <t>TORRES ANGEL JOSE MANUEL</t>
  </si>
  <si>
    <t>TEQUENDAMA</t>
  </si>
  <si>
    <t>CARDENAS SIERRA ANGELA VIVIANA</t>
  </si>
  <si>
    <t>IGLESIAS BARRIOS YERIBETH</t>
  </si>
  <si>
    <t>SUPERCADE CAD 30</t>
  </si>
  <si>
    <t>ALARCON RODRIGUEZ NOHORA EDITH</t>
  </si>
  <si>
    <t>BRICEÑO MEZA YIBEIXY</t>
  </si>
  <si>
    <t xml:space="preserve">CAMARGO ALBA BLANCA ESTRELLA </t>
  </si>
  <si>
    <t>MARTINEZ CICHACA JOSEFINA</t>
  </si>
  <si>
    <t xml:space="preserve">MONTOYA HERNANDEZ PAOLA ANDREA </t>
  </si>
  <si>
    <t>OROZCO MEDINA MARTHA ROCIO</t>
  </si>
  <si>
    <t xml:space="preserve">RAMIREZ PALACIOS LUZ MAYERLY </t>
  </si>
  <si>
    <t>RODRIGUEZ FORERO LUZ AURORA</t>
  </si>
  <si>
    <t>SUAREZ CUCAITA BENJAMIN</t>
  </si>
  <si>
    <t>PEREIRA CAMPOS ANYUL STEFANNY</t>
  </si>
  <si>
    <t>BENAVIDES NAVARRO YESENIA</t>
  </si>
  <si>
    <t>SUPERCADE CALLE 13</t>
  </si>
  <si>
    <t xml:space="preserve">BARBOSA HERRERA DIANA MILENA </t>
  </si>
  <si>
    <t xml:space="preserve">CAMARGO HERNANDEZ LUISA FERNANDA </t>
  </si>
  <si>
    <t>GARZON FLOREZ SANDRA PATRICIA</t>
  </si>
  <si>
    <t>SUPERVISOR</t>
  </si>
  <si>
    <t>AREVALO CASTELLANOS CRISTIAN ARLEY</t>
  </si>
  <si>
    <t>CADE LA GAITANA</t>
  </si>
  <si>
    <t>ROJAS OBANDO LUIS ALFREDO</t>
  </si>
  <si>
    <t>ZONA NORTE</t>
  </si>
  <si>
    <t>GOMEZ RODRIGUEZ MARISOL</t>
  </si>
  <si>
    <t>HERNANDEZ VARGAS AURIS ESTELLA</t>
  </si>
  <si>
    <t>CADE SERVITA</t>
  </si>
  <si>
    <t>GIRALDO LOPEZ LUZ ESTELLA</t>
  </si>
  <si>
    <t>DIAZ RIVERA LORENA PATRICIA</t>
  </si>
  <si>
    <t>CENTRO DE ENCUENTRO CHAPINERO</t>
  </si>
  <si>
    <t>REY PARDO YUDI JASBLEIDI</t>
  </si>
  <si>
    <t xml:space="preserve">ROMERO CARO YONATHAN </t>
  </si>
  <si>
    <t>SUAREZ PULIDO MADYURI</t>
  </si>
  <si>
    <t>RODRIGUEZ BERNAL FLOR MARINA</t>
  </si>
  <si>
    <t>CENTRO DE ENCUENTRO SUBA</t>
  </si>
  <si>
    <t>BERMUDEZ MARTINEZ JENNY KIMBERLY</t>
  </si>
  <si>
    <t>CARDENAS FALON NELSY XIOMARA</t>
  </si>
  <si>
    <t>SUPERCADE ENGATIVA</t>
  </si>
  <si>
    <t>ALVAREZ ALVAREZ YENI MARITZA</t>
  </si>
  <si>
    <t>PORTELA CANIZALES DIANA MILENA</t>
  </si>
  <si>
    <t>GOMEZ MARTHA RUBIELA</t>
  </si>
  <si>
    <t>QUELAL RUIZ DIEGO MARIN</t>
  </si>
  <si>
    <t>QUINTERO YENNY KATHERINE</t>
  </si>
  <si>
    <t>SUPERCADE SOCIAL</t>
  </si>
  <si>
    <t>GARCIA FONSECA SANDRA LILIANA</t>
  </si>
  <si>
    <t xml:space="preserve">SUPERCADE SUBA </t>
  </si>
  <si>
    <t xml:space="preserve">GUERRERO CHISABA ADRIANA ROCIO </t>
  </si>
  <si>
    <t>JARAMILLO TOBON SIRLEY ADRIANA</t>
  </si>
  <si>
    <t>TAPIERO GONZALEZ YULY ANDREA</t>
  </si>
  <si>
    <t>TORRES GIRALDO JAIRO HERNAN</t>
  </si>
  <si>
    <t>VELAZQUEZ ALVAREZ YULIS YUNITH</t>
  </si>
  <si>
    <t>GOMEZ SANCHEZ ANDERSON</t>
  </si>
  <si>
    <t>GARCIA ROJAS ROSALBA</t>
  </si>
  <si>
    <t>ZAMORA QUINTERO AMALIA</t>
  </si>
  <si>
    <t>SANCHEZ GONZALEZ ANGELA IVONNE</t>
  </si>
  <si>
    <t>INFANTE CASTRO DANIEL</t>
  </si>
  <si>
    <t>MANZANA LIEVANO</t>
  </si>
  <si>
    <t>FULA VALBUENA YANETH ESPERANZA</t>
  </si>
  <si>
    <t>SEDES CENTRALES</t>
  </si>
  <si>
    <t>ANGULO GARCIA MAIRA LICETH</t>
  </si>
  <si>
    <t>ARIAS JIMENEZ YEIMI ANDREA</t>
  </si>
  <si>
    <t>ASPRILLA LONDOÑO ROSAURA</t>
  </si>
  <si>
    <t>BARRETO PEREZ MARIA</t>
  </si>
  <si>
    <t>BEDOYA GUZMAN DAISSY</t>
  </si>
  <si>
    <t>BENAVIDES ALEXANDRA</t>
  </si>
  <si>
    <t>BERMUDEZ HIGUITA LUZ MARABEDY</t>
  </si>
  <si>
    <t>BERNAL PARRA NOHORA ESTELLA</t>
  </si>
  <si>
    <t xml:space="preserve">CAMPOS CARDOSO JULIANA PAOLA </t>
  </si>
  <si>
    <t>CARRILLO ESPINOSA LAURA MARCELA</t>
  </si>
  <si>
    <t>CASTELLANOS SARMIENTO ANGUIE LIZETH</t>
  </si>
  <si>
    <t>CASTRO GUTIEREZ RUTH MARINELA</t>
  </si>
  <si>
    <t>CHAPARRO MORA GLORIA EZPERANZA</t>
  </si>
  <si>
    <t>CORTES MURCIA DIOMAR</t>
  </si>
  <si>
    <t>DE LA CRUZ RIVERA SOMARY</t>
  </si>
  <si>
    <t>HURTADO PRADA SERGIO ALEXANDER</t>
  </si>
  <si>
    <t xml:space="preserve">LOAIZA PERDOMO MARITZA </t>
  </si>
  <si>
    <t xml:space="preserve">LOPEZ DORIA PEDRO ANTONIO </t>
  </si>
  <si>
    <t>NUÑEZ GARCIA YULI LEYDI</t>
  </si>
  <si>
    <t xml:space="preserve">PALMED HUERTA MARIA FERNANDA </t>
  </si>
  <si>
    <t>PUENTES ROSA</t>
  </si>
  <si>
    <t>RAMIREZ TORRES PAOLA ANDREA</t>
  </si>
  <si>
    <t>REVOLLO MERCADO CINDY</t>
  </si>
  <si>
    <t xml:space="preserve">RUNZA  SEGURA AURORA </t>
  </si>
  <si>
    <t>RUSSI MORENO MARGARET</t>
  </si>
  <si>
    <t xml:space="preserve">SACRISTAN GONZALES ROSA ELVIRA </t>
  </si>
  <si>
    <t>SUSPES LOPEZ DEICY</t>
  </si>
  <si>
    <t>TIBAQUIRA MARIA ISABEL</t>
  </si>
  <si>
    <t>TRIVIÑO SUAREZ LUZ HEYDI</t>
  </si>
  <si>
    <t>VELASCO RODRIGUEZ LADY KARINA</t>
  </si>
  <si>
    <t>VILORIA JAKELINE DEL CARMEN</t>
  </si>
  <si>
    <t>OPERARIO DE MANTENIMIENTO</t>
  </si>
  <si>
    <t>ACEVEDO BOHORQUEZ SAMUEL DAVID</t>
  </si>
  <si>
    <t>ALARCON MARINO JULIO CESAR</t>
  </si>
  <si>
    <t xml:space="preserve">FUENTES BALDOVINO JORGE LUIS </t>
  </si>
  <si>
    <t>GIRALDO CARRILLO JAIRO ALFONSO</t>
  </si>
  <si>
    <t xml:space="preserve">GOMEZ VIVERO CARLOS MARIO </t>
  </si>
  <si>
    <t xml:space="preserve">MORALES CHAVEZ JOSE DAVID </t>
  </si>
  <si>
    <t xml:space="preserve">RINCON ROJAS PEDRO ANTONIO </t>
  </si>
  <si>
    <t>TORRES CASTRO JERSON ESTIVEN</t>
  </si>
  <si>
    <t>CITA MARTINEZ ORLANDO</t>
  </si>
  <si>
    <t>SEDE ALTERNA RESTREPO</t>
  </si>
  <si>
    <t xml:space="preserve">AVILA ADRIANA  MILENA </t>
  </si>
  <si>
    <t xml:space="preserve">TOCA RINCON DIANA CAROLINA </t>
  </si>
  <si>
    <t>ARCHIVO DISTRITAL</t>
  </si>
  <si>
    <t>ALFONSO YENNIFER</t>
  </si>
  <si>
    <t>BOCANEGRA YESIKA</t>
  </si>
  <si>
    <t>GOMEZ LEMUS ROSIRIS MARILIS</t>
  </si>
  <si>
    <t xml:space="preserve">GOMEZ OQUENDO LUNA VALENTINA </t>
  </si>
  <si>
    <t>HIDALGO LOPEZ MARIA FERNANDA</t>
  </si>
  <si>
    <t>MARROQUIN GALEANO ELIZABETH</t>
  </si>
  <si>
    <t>MURILLO MANRIQUE LAURA VANESA</t>
  </si>
  <si>
    <t xml:space="preserve">ORJUELA DELGADILLO YIZETH PAOLA </t>
  </si>
  <si>
    <t>RAMIREZ MENDEZ OLGA LUCIA</t>
  </si>
  <si>
    <t>CAICEDO EDGAR</t>
  </si>
  <si>
    <t xml:space="preserve">BOSCAN GAMARRA ANGEL ARMANDO </t>
  </si>
  <si>
    <t>UMAÑA SANCHEZ JHON FREDY</t>
  </si>
  <si>
    <t>VILLAREAL ROYER JULIO ABEL</t>
  </si>
  <si>
    <t>IMPRENTA</t>
  </si>
  <si>
    <t>BAENA FONTALVO YORBIS JOSE</t>
  </si>
  <si>
    <t>RUBIO HERRERA WILLIAM ALEJANDRO</t>
  </si>
  <si>
    <t>CHIPATECUA CUBILLOS CESAR ARTURO</t>
  </si>
  <si>
    <t>LOPEZ SANCHEZ MARIA DEL PILAR</t>
  </si>
  <si>
    <t>TURMEQUE BERNAL HEYDI PAOLA</t>
  </si>
  <si>
    <t>SUPERCADE AMERICAS</t>
  </si>
  <si>
    <t>BUITRAGO BOBADILLA ANA ODILIA</t>
  </si>
  <si>
    <t>ZONA  SUR</t>
  </si>
  <si>
    <t>GOMEZ ORTIZ GERALDINE</t>
  </si>
  <si>
    <t>LARA PINZON DIANA MARCELA</t>
  </si>
  <si>
    <t>VARGAS NIÑO YANETH PATRICIA</t>
  </si>
  <si>
    <t>AREVALO MEDINA MARIA GLADIS</t>
  </si>
  <si>
    <t>SUPERCADE BOSA</t>
  </si>
  <si>
    <t>NAVARRO ARRIETA LICENIA</t>
  </si>
  <si>
    <t>LOPEZ GUTIERREZ LUZ MERY</t>
  </si>
  <si>
    <t>PANCHE SERNA ADRIANA MARIA</t>
  </si>
  <si>
    <t>VALDERRAMA CABRERA NATALY</t>
  </si>
  <si>
    <t xml:space="preserve">ORTIZ DIAZ BELLAMIRA </t>
  </si>
  <si>
    <t>RAMIREZ PERDOMO ANGELA</t>
  </si>
  <si>
    <t>SUPERCADE MANITAS</t>
  </si>
  <si>
    <t>MUÑOZ QUINTERO GLORIA ESPERANZA</t>
  </si>
  <si>
    <t>ARDILA PULIDO JEIMMY CAROLINA</t>
  </si>
  <si>
    <t xml:space="preserve">OPERARIA DE ASEO Y CAFETERIA </t>
  </si>
  <si>
    <t>ALARCON URA MINI JOHANA</t>
  </si>
  <si>
    <t>ROMERO ROMERO SONIA EMILCE</t>
  </si>
  <si>
    <t>BOTIA AVILA MARIA CONSUELO</t>
  </si>
  <si>
    <t xml:space="preserve">OPERARIO DE MANTENIMIENTO </t>
  </si>
  <si>
    <t>PERALTA GUTIERREZ OSCAR HUMBERTO</t>
  </si>
  <si>
    <t>PEÑA CUELLAR JAIRO ALEXIS</t>
  </si>
  <si>
    <t>RAMIREZ GUZMAN ANGIE CAROLINA</t>
  </si>
  <si>
    <t>ULLOA ACOSTA DIANA PATRICIA</t>
  </si>
  <si>
    <t>CADE LOS LUCEROS</t>
  </si>
  <si>
    <t xml:space="preserve">PUENTES CORREDOR DORA </t>
  </si>
  <si>
    <t>LOZANO OCHOA GLADYS STELLA</t>
  </si>
  <si>
    <t xml:space="preserve"> OPERARIA DE ASEO Y CAFETERIA </t>
  </si>
  <si>
    <t>LEON GLORIA ESPERANZA</t>
  </si>
  <si>
    <t>LONDOÑO VILLEGAS EDILSON</t>
  </si>
  <si>
    <t>LOPEZ ALDANA KAREN YULIE</t>
  </si>
  <si>
    <t>CANABRIA MACHUCA MIGUEL ANTONIO</t>
  </si>
  <si>
    <t>MALDONADO GUTIERREZ JESSICA ANDREA</t>
  </si>
  <si>
    <t>ALVAREZ AGURRE ERIKA LILIANA</t>
  </si>
  <si>
    <t>CADE PATIO BONITO</t>
  </si>
  <si>
    <t>HERNANDEZ LUNA MARIBEL</t>
  </si>
  <si>
    <t>RECURSO HUMANO</t>
  </si>
  <si>
    <t>OBSERVACIONES</t>
  </si>
  <si>
    <t>INSUMOS</t>
  </si>
  <si>
    <t>MAQUINARIA</t>
  </si>
  <si>
    <t xml:space="preserve">entrega </t>
  </si>
  <si>
    <t>CE Bosa</t>
  </si>
  <si>
    <t>CE Ciudad Bolivar</t>
  </si>
  <si>
    <t>CEPILLO DURO</t>
  </si>
  <si>
    <t>CEPILLO SUAVE</t>
  </si>
  <si>
    <t>PORTA PAD</t>
  </si>
  <si>
    <t>CADE Luceros</t>
  </si>
  <si>
    <t>CE Chapinero</t>
  </si>
  <si>
    <t>Tequendama</t>
  </si>
  <si>
    <t>Centro memoria</t>
  </si>
  <si>
    <t>Imprenta</t>
  </si>
  <si>
    <t>CEPILLO DURO 17"</t>
  </si>
  <si>
    <t>CEPILLO SUAVE 17"</t>
  </si>
  <si>
    <t>PORTA PAD 17"</t>
  </si>
  <si>
    <t>Restrepo</t>
  </si>
  <si>
    <t>Lievano</t>
  </si>
  <si>
    <t>Archivo</t>
  </si>
  <si>
    <t>Valor unitario</t>
  </si>
  <si>
    <t>Valor a pagar marzo</t>
  </si>
  <si>
    <t>Valor dia</t>
  </si>
  <si>
    <t>CADE La Victoria</t>
  </si>
  <si>
    <t>Pago seguridad social</t>
  </si>
  <si>
    <t>BECERRA VALENCIA YULILEIDI</t>
  </si>
  <si>
    <t>CHAMORRO OSPINO EMILI PAOLA</t>
  </si>
  <si>
    <t>CUERVO CONVERS ANGEL EDUARDO</t>
  </si>
  <si>
    <t>DIAZ BUITRAGO JOSE FERNANDO</t>
  </si>
  <si>
    <t>MARIN OCAMPO YAMILE</t>
  </si>
  <si>
    <t>MARTINEZ HERNANDEZ MARITZA</t>
  </si>
  <si>
    <t>PALACIOS ESCOBAR LEIDY JOHANNA</t>
  </si>
  <si>
    <t>SOLANO ANAYA LUZ ESTELA</t>
  </si>
  <si>
    <t>SEDE 1 - MANZANA LIEVANO - ALCALDÍA MAYOR</t>
  </si>
  <si>
    <t xml:space="preserve">SEDE 2- DIRECCIÓN DISTRITAL DE ARCHIVO DE  BOGOTA </t>
  </si>
  <si>
    <t>SEDE 3 - IMPRENTA DISTRITAL</t>
  </si>
  <si>
    <t xml:space="preserve">SEDE 4 - SEDE ALTERNA RESTREPO </t>
  </si>
  <si>
    <t xml:space="preserve">SEDE 5 - SUPERCADE CAD CARRERA </t>
  </si>
  <si>
    <t xml:space="preserve">SEDE 6 - SUPERCADE AMERICAS </t>
  </si>
  <si>
    <t xml:space="preserve">SEDE 7 - SUPERCADE BOSA </t>
  </si>
  <si>
    <t xml:space="preserve">SEDE 8 - SUPERCADE CALLE 13 </t>
  </si>
  <si>
    <t xml:space="preserve">SEDE 9 - SUPERCADE 20 DE JULIO </t>
  </si>
  <si>
    <t xml:space="preserve">SEDE 10 - SUPERCADE MANITAS </t>
  </si>
  <si>
    <t xml:space="preserve">SEDE 11 - SUPERCADE SUBA </t>
  </si>
  <si>
    <t>SEDE 12 - SUPERCADE SOCIAL</t>
  </si>
  <si>
    <t xml:space="preserve">SEDE 13 - CADE SERVITA </t>
  </si>
  <si>
    <t xml:space="preserve">SEDE 14 - CADE LA VICTORIA </t>
  </si>
  <si>
    <t xml:space="preserve">SEDE 15 - CADE LA GAITANA </t>
  </si>
  <si>
    <t xml:space="preserve">SEDE 16 - SUPERCADE ENGATIVA </t>
  </si>
  <si>
    <t xml:space="preserve">SEDE 17 - CADE LOS LUCEROS </t>
  </si>
  <si>
    <t xml:space="preserve">SEDE 18 - CENTRO DE MEMORIA, PAZ Y RECONCILIACIÓN </t>
  </si>
  <si>
    <t xml:space="preserve">SEDE 19 - CENTRO DE ENCUENTRO BOSA </t>
  </si>
  <si>
    <t xml:space="preserve">SEDE 20 - CENTRO DE ENCUENTRO CHAPINERO </t>
  </si>
  <si>
    <t xml:space="preserve">SEDE 21 - CENTRO DE ENCUENTRO CIUDAD BOLIVAR </t>
  </si>
  <si>
    <t xml:space="preserve">SEDE 22 - CENTRO DE ENCUENTRO KENNEDY PATIO BONITO </t>
  </si>
  <si>
    <t xml:space="preserve">SEDE 23 - CENTRO DE ENCUENTRO RAFAEL URIBE </t>
  </si>
  <si>
    <t xml:space="preserve">SEDE 24 - CENTRO DE ENCUENTRO SUBA </t>
  </si>
  <si>
    <t>SEDE 25 - SEDE ALTERNA TEQUENDAMA</t>
  </si>
  <si>
    <t>Total Dias a pagar</t>
  </si>
  <si>
    <t>Valor total</t>
  </si>
  <si>
    <t xml:space="preserve">TOTAL    </t>
  </si>
  <si>
    <t>CE Rafael Uribe</t>
  </si>
  <si>
    <t>CE Patio Bonito</t>
  </si>
  <si>
    <t>pago nomina</t>
  </si>
  <si>
    <t>banco y fecha pago</t>
  </si>
  <si>
    <t>BANCO CAJA SOCIAL</t>
  </si>
  <si>
    <t xml:space="preserve">BEDOYA ALVARES SANDRA MILENA </t>
  </si>
  <si>
    <t>IBC Seguridad social</t>
  </si>
  <si>
    <t>Valor pagado al trabajador</t>
  </si>
  <si>
    <t>CUADROS VALDERRAMA FRANCEID</t>
  </si>
  <si>
    <t xml:space="preserve">FLOREZ QUIROGA LUZ MILA </t>
  </si>
  <si>
    <t>FUQUENE CAÑON SANDRA YAMILE</t>
  </si>
  <si>
    <t>GUAYARA MOSCOSO MARIS MELDA</t>
  </si>
  <si>
    <t>GUERRERO BETANCOURT PAOLA ANDREA</t>
  </si>
  <si>
    <t>LEON ESCOBAR LEYDY YOANA</t>
  </si>
  <si>
    <t>PERALTA GUTIERREZ MARIA SANDRA</t>
  </si>
  <si>
    <t xml:space="preserve">PULIDO GONZALEZ BERTULIO </t>
  </si>
  <si>
    <t>RAMIREZ EPIEYU YENIS DEL CARMEN</t>
  </si>
  <si>
    <t>RAMOS BUITRAGO DORIS JANNETH</t>
  </si>
  <si>
    <t>RIPE VALENCIANO JORGE ANDRES</t>
  </si>
  <si>
    <t>SOTO BARRIOS ANA MERCEDEZ</t>
  </si>
  <si>
    <t xml:space="preserve">VILLAREAL ROYER DAIRON JOSE </t>
  </si>
  <si>
    <t>AREVALO LUZ MYRELLA</t>
  </si>
  <si>
    <t>CETINA LIBERATO DIEGO ALEXANDER</t>
  </si>
  <si>
    <t>DE LA ESPRIELLA BUELVAS JORGE LUIS</t>
  </si>
  <si>
    <t>DUARTE PINZON JULIO ADOLFO</t>
  </si>
  <si>
    <t>FLOREZ DIAZ FLOR MARIA</t>
  </si>
  <si>
    <t>GARCIA VANEGAS FLOR</t>
  </si>
  <si>
    <t>GUERRERO RAMIREZ JORGE IVAN</t>
  </si>
  <si>
    <t>LAGOS MONTIEL JUAN CARLOS</t>
  </si>
  <si>
    <t>LUNA RAMOS WILLIAM MANUEL</t>
  </si>
  <si>
    <t>MARTIN DAVID STIVEN</t>
  </si>
  <si>
    <t>MATALLANA MONROY ASCENCION</t>
  </si>
  <si>
    <t>MERCADO ELLES JESUS EDUARDO</t>
  </si>
  <si>
    <t>MORENO BAQUERO HERNAN</t>
  </si>
  <si>
    <t>PEÑA TRONCOSO BRAYAN RICARDO</t>
  </si>
  <si>
    <t>PEREZ PEREZ ANGEL GREGORIO</t>
  </si>
  <si>
    <t>PEREZ HERNANDEZ SUSAN KATHERINE</t>
  </si>
  <si>
    <t>RODRIGUEZ HIGUERA RUDY ALEXANDER</t>
  </si>
  <si>
    <t>SANCHEZ TORRES DIEGO ARMANDO</t>
  </si>
  <si>
    <t>SANCHEZ NOVA GLORIA CRISTINA</t>
  </si>
  <si>
    <t>TORRES TRIANA HERNANDO</t>
  </si>
  <si>
    <t>BANCOLOMBIA 30/04/2024</t>
  </si>
  <si>
    <t>DAVIVIENDA 30/04/2024</t>
  </si>
  <si>
    <t>AVVILLAS 30/04/2024</t>
  </si>
  <si>
    <t>BBVA 30/04/2024</t>
  </si>
  <si>
    <t>SCOTIABANK 30/04/2024</t>
  </si>
  <si>
    <t>BANCO DE BOGOTA 30/04/2024</t>
  </si>
  <si>
    <t>DAVIVIENDA 06/05/2024</t>
  </si>
  <si>
    <t>DAVIVIENDA 07/05/2024</t>
  </si>
  <si>
    <t>pendiente la entrega de herramienta para jardineria</t>
  </si>
  <si>
    <t>falta la aspiradora, los avisos preventivos, los termos y el carro repartidor de los tintos muy pequeño para el trafico que se realiza se ha tratado de caer en tres ocasiones</t>
  </si>
  <si>
    <t>En el cumplido la X esta en No cumplio en el recurso humano. Insumos dice: parcialmente, el pedido no llego completo y hubo faltantes. Maquinaria dice: Faltan canecas y las brilladores son de 220 voltios y no se pueden utilizar en el punto</t>
  </si>
  <si>
    <t>Insumos dice: Algunos insumos no llegaron con el pedido, llegaron el dia 17 de abril y otros los enviaron desde nivel central. En maquinaria dice: Para el buen funcionamiento del Centro de Encuentro en materia de aseo y cafeteria se requieren que nos suministren los siguientes elementos: 1. Cuatro valdes. 2. Dos bandejas grandes. 3. Una manguera de 50 m. 4. Seis avisos de prevencion. 5. Cinco dispensadores de jabon para manos. 6. Una extension electrica para el uso de la lava brilladora. En jardineria dice: El dia 27 de abril ingreso el señor Yonatan Javier Sandoval Prens para realizar trabajos de jardineria, pero no realizo ninguna actividad al respecto, aduciendo que no contaba con herramientas para tal fin. NOTA: Se sugiere que cuando realicen cambios del personal de servicios generales nos avisen y que no se hagan de manera subita ya que esto genera demoras en la prestacion del servicio ya que los operarios deben capacitar al personal nuevo en momentos que los operarios tienen muchas actividades que realizar }</t>
  </si>
  <si>
    <t>el operador de mantenimiento presta sus servicios los dias: Lunes, Miercoles y viernes</t>
  </si>
  <si>
    <t xml:space="preserve">Insumos dice: Los insumos fueron entregado por el Centro de Encuentro Kennedy. Maquinaria dice que no cumplio: No se entregado maquinaria al punto. NOTA: Para el periodo reportado, aun no se cuenta con los siguientes elementos para la operación en el punto: 1 horno microondas, 1 Greca, 1 Lavabrilladora, 1 Extension de 30 metros, 1 Carro exprimidor, Señales Peatonales de Prevencion y Atencion, Dispensador de Jabon de Manos </t>
  </si>
  <si>
    <t>En recurso humano dice que cumplio parcialmente: 1. Se conto con el apoyo de un operario de mantenimiento a partir del 16 de abril de 2024, para el Centro de Encuentri Bosa estan asignados dos operarios de mantenimiento, hasta la fecha de esta certificacion, no ha llegado el operario faltante. 2. Hasta el dia 23 de abril de 2024 se conto con el apoyo unicamente de dos operarios de aseo y cafeteria, a partir del dia 24 de abril de 2024 llego una operaria de apoyo de aseo y cafeteria, segun asignacion de personal para el Centro de Encuentro Bosa</t>
  </si>
  <si>
    <t>LA MAQUINARIA ES COMPARTIDA CON EL CADE PATIO BONITO, SEGÚN INSTRUCCIÓN DE LA SUBDIRECCIÓN DE SERVICIOS ADMINSTRATIVOS</t>
  </si>
  <si>
    <t>En maquinaria dice: El 1 de abril de 2024, se recibió la maquinaria, pero quedó pendiente la brilladora, avisos preventivos, escalera de 6 pasos y canecas para los baños y a la fecha no han sido recibidos esos insumos. NOTA: Las 4 personas de aseo y cafetería y el todero ingresaron a partir del 18 de marzo. Cabe anotar que en el periodo certificado, no hubo un segundo todero, como lo contempla el contrato, por eso se llena como no cumplió en este ítem, Sí ha habido una operaria adicional desde la tercera semana del mes, quien reemplaza a este funcionario.</t>
  </si>
  <si>
    <t>En maquinaria dice: Está pendiente la entrega de la Lavabrilladora y avisos de precaución. NOTA: Para el mes de abril de 2024, aún está pendiente la asignación de un operario de Mantenimiento, por lo tanto en este mes solo se contó con un operario, de los 2 que deben estar asignados</t>
  </si>
  <si>
    <t xml:space="preserve">en maquinaria dice: CUMPLIO PACIALMENTE, FALTAN LOS SIGUIENTE ELEMENTOS, 10 CANECAS PARA BAÑO, 3 BANDEJAS PARA SERVIR, 6 SEÑALES PREVENTIVAS, 1 BRILLADORA, 1 ESCALERA DE 6 PASOS, 1 MANGUERA DE 50 METROS, 1 EXTENSION ELECTRICA DE 30 MT, 3 DISPENSADORES DE PAPEL Y UN CARRO EXPRIMIDOR. NOTA: EL EQUIPO NO ESTA COMPLETO, DE LOS DOS TODEROS HACE FALTA UNO TODAVIA. EL QUE HACE PRESENCIA EN EL PUNTO LLEGO EL 16-04-2024, Y DESDE EL 18 DE MARZO FALTABA EL PERSONAL DE MANTENIMIENTO
</t>
  </si>
  <si>
    <t>Cantidad Mensual</t>
  </si>
  <si>
    <t>Precio unitario</t>
  </si>
  <si>
    <t>Precio Mínimo</t>
  </si>
  <si>
    <t>Descuento sobre precio mínimo</t>
  </si>
  <si>
    <t>Jardineria mt2</t>
  </si>
  <si>
    <t>Servicio especializado de jardinería en metros cuadrados.</t>
  </si>
  <si>
    <t>Metros cuadrados</t>
  </si>
  <si>
    <t>Jabón para loza 1 (Compra)</t>
  </si>
  <si>
    <t xml:space="preserve"> Con agente(s) tensoactivo(s) principal(es) con efecto limpiador y desengrasante en una concentración mínima del 8%.
 Disponible en mínimo (2) dos fragancias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Debe contener concentraciones de fósforo iguales o inferiores a 0.65% de fósforo (Resolución 0689 de 2016)</t>
  </si>
  <si>
    <t>Líquido, en recipiente plástico con capacidad mínima de 3.785 ml</t>
  </si>
  <si>
    <t>Jabón para loza 2 (Compra)</t>
  </si>
  <si>
    <t>- Con agente(s) tensoactivo(s) principal(es) con efecto limpiador y desengrasante en una concentración mínima del 8%.
- Disponible en mínimo (2) dos fragancias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Debe contener concentraciones de fósforo iguales o inferiores a 0.65% de fósforo (Resolución 0689 de 2016)</t>
  </si>
  <si>
    <t>Líquido, en recipiente plástico de mínimo 500 ml</t>
  </si>
  <si>
    <t>Jabón para loza 3 (Compra)</t>
  </si>
  <si>
    <t xml:space="preserve"> - Con agente(s) tensoactivo(s) principal(es) con efecto limpiador y desengrasante en una concentración mínima del 15%.
 - Disponible en mínimo (2) dos fragancias
- El envase debe estar correctamente etiquetados bajo los parámetros establecidos en el sistema globalmente armonizado (Decreto 1496 de 2018) indicando: nombre comercial del producto, pictogramas de los compuestos peligrosos si aplica e instrucciones de uso.
- Debe contener concentraciones de fósforo iguales o inferiores a 0.65% de fósforo (Resolución 0689 de 2016)</t>
  </si>
  <si>
    <t>Crema, en recipiente plástico de mínimo 850 g</t>
  </si>
  <si>
    <t>Jabón para loza 4 (Compra)</t>
  </si>
  <si>
    <t>- Con agente(s) tensoactivo(s) con efecto limpiador y desengrasante. 
- Disponible en múltiples fragancias.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Elaborado en material reciclable
- Con etiqueta de amigable con el ambiente
- Debe contener concentraciones de fósforo iguales o inferiores a 0.65% de fósforo (Resolución 0689 de 2016)</t>
  </si>
  <si>
    <t>Crema, en recipiente plástico de mínimo 1000 g</t>
  </si>
  <si>
    <t>Jabón en barra (Compra)</t>
  </si>
  <si>
    <t>Composición de ácidos grasos de mínimo 50%.
 Debe contener concentraciones de fósforo iguales o inferiores a 0.65% de fósforo (Resolución 0689 de 2016)</t>
  </si>
  <si>
    <t>Barra, unidad con peso mínimo de 250 g en
envoltura individual</t>
  </si>
  <si>
    <t>Jabón en barra azul (Compra)</t>
  </si>
  <si>
    <t>- Todo tipo de uso
- Biodegradable
- No debe contener PVC o Poliestireno expandido u otros plásticos de un solo uso tanto en el envase como en el embalaje.
- Debe contener concentraciones de fósforo iguales o inferiores a 0.65% de fósforo (Resolución 0689 de 2016)</t>
  </si>
  <si>
    <t>Jabón abrasivo (Compra)</t>
  </si>
  <si>
    <t>Con agente(s) tensoactivo(s) pincipal(es) con efecto limpiador, pulidor y desengrasante
 Con agente activo mínimo del 5%
 Debe contener concentraciones de fósforo iguales o inferiores a 0.65% de fósforo (Resolución 0689 de 2016)</t>
  </si>
  <si>
    <t>En polvo, en tarro de mínimo 500 g</t>
  </si>
  <si>
    <t>Jabón de tocador 1 (Compra)</t>
  </si>
  <si>
    <t xml:space="preserve"> - Elaborado con grasas vegetales
 - Con agente humectante
 - pH modificar entre PH 5,5 a 7
 - Disponible en mínimo (2) dos fragancias
 - Debe estar  correctamente etiquetados bajo los parámetros indicando: nombre comercial del producto, pictogramas de los compuestos peligrosos e instrucciones de uso
- Debe contener concentraciones de fósforo iguales o inferiores a 0.65% de fósforo (Resolución 0689 de 2016)</t>
  </si>
  <si>
    <t>Barra, unidad con peso mínimo de 125 g en envoltura individual</t>
  </si>
  <si>
    <t>Jabón de tocador 2 (Compra)</t>
  </si>
  <si>
    <t>- Jabón de tocador para manos en espuma
- Líquido para manos en bolsa para dispensador spray y con boquilla especial de dispensador
- Tapa tipo válvula, para dispensador, antibacterial y antiséptico 
- Con agente limpiador en una concentración mínima del 6%
- Con agente humectante en una concentración mínima del 3%
- Disponible en múltiples fragancias
- Producto biodegradable basado en ingredientes orgánicos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Elaborado en material reciclable
- No debe contener PVC, Poliestireno expandido u otros plásticos de un solo uso tanto en el envase como en el embalaje.
- Debe contener concentraciones de fósforo iguales o inferiores a 0.65% de fósforo (Resolución 0689 de 2016)</t>
  </si>
  <si>
    <t>Líquido, en bolsa  con capacidad mínima de 800 ml</t>
  </si>
  <si>
    <t>Jabón de dispensador para manos 1 (Compra)</t>
  </si>
  <si>
    <t>- Con agente limpiador en una concentración mínima del 6%
- Con agente humectante en una concentración mínima del 3%
- pH entre 5,5 a 7
- Disponible en mínimo (2) dos fragancias
- Debe contener concentraciones de fósforo iguales o inferiores a 0.65% de fósforo (Resolución 0689 de 2016)</t>
  </si>
  <si>
    <t>Líquido, en recipiente plástico con dispensador y capacidad mínima de 500 ml</t>
  </si>
  <si>
    <t>Jabón de dispensador para manos 2 (Compra)</t>
  </si>
  <si>
    <t xml:space="preserve"> Con agente limpiador en una concentración mínima del 6%
 Con agente humectante en una concentración mínima del 3%
 pH entre 5,5 a 7
 Disponible en mínimo (2) dos fragancias
 Debe contener concentraciones de fósforo iguales o inferiores a 0.65% de fósforo (Resolución 0689 de 2016)</t>
  </si>
  <si>
    <t>Jabón de dispensador para manos 3 (Compra)</t>
  </si>
  <si>
    <t>- Con agente limpiador en una concentración mínima del 6%.
- Con agente antibacterial en una concentración mínima del 0,2%
- Con agente humectante en una concentración mínima del 3%
- pH entre 5,5 a 7
- Disponible en mínimo (2) dos fragancias
- Debe contener concentraciones de fósforo iguales o inferiores a 0.65% de fósforo (Resolución 0689 de 2016)</t>
  </si>
  <si>
    <t>Gel antibacterial para manos (Compra)</t>
  </si>
  <si>
    <t>- Con agente antibacterial en una concentración mínima del 0,2%
- Con agente humectante
- pH entre 5, 5 a 7
- Con fragancia</t>
  </si>
  <si>
    <t>Gel, en recipiente plástico con capacidad mínima de 3.785 ml</t>
  </si>
  <si>
    <t>Dispensador de gel antibacterial para manos (Compra)</t>
  </si>
  <si>
    <t>- Material: Plástico
- Tipo de instalación: De pared
- Incluye Chazos y tornillos
- Con visor para determinar el nivel del líquido
- Con ventanilla en la parte superior para añadir el gel 
- Funcionamiento: Manual</t>
  </si>
  <si>
    <t>Recipiente con capacidad mínima de 500 ml (Unidad)</t>
  </si>
  <si>
    <t>Limpiador multiusos 1 (Compra)</t>
  </si>
  <si>
    <t xml:space="preserve"> Con agente(s) tensoactivo(s) principal(es) con efecto limpiador en una concentración mínima del 8%
 Disponible en mínimo (2) dos fragancias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</si>
  <si>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Líquido, en recipiente plástico con capacidad mínima de 3.785 ml </t>
  </si>
  <si>
    <t>Limpiador multiusos 2 (Compra)</t>
  </si>
  <si>
    <t>- Con agente(s) tensoactivo(s) principal(es) con efecto limpiador y desengrasante en una concentración mínima del 8%
- Disponible en mínimo (2) dos fragancias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</si>
  <si>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500 ml, con
atomizador de pistola.</t>
  </si>
  <si>
    <t>Limpiador multiusos 3 (Compra)</t>
  </si>
  <si>
    <t>Líquido, en recipiente plástico de repuesto  con capacidad mínima de 500 ml</t>
  </si>
  <si>
    <t>Limpiador desinfectante para pisos (Compra)</t>
  </si>
  <si>
    <t>- Apariencia: Líquido transparente
- Color y olor: De acuerdo a la fragancia
- Producto biodegradable que no afectas la capa de ozono
- Solubilidad: Total en agua
- PH: 7.5 - 8.5
- Composición: Tensoactivos, espesante, coadyuvante, colorante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Elaborado en material reciclable
- No debe contener PVC, poliestireno expandido u otros plásticos de un solo uso tanto en el envase como en el embalaje.</t>
  </si>
  <si>
    <t>Líquido, en garrafa  con capacidad mínima de 3.785 ml</t>
  </si>
  <si>
    <t>Líquido desengrasante (Compra)</t>
  </si>
  <si>
    <t>Con agente(s) tensoactivo(s) principal(es) con efecto limpiador y desengrasante en una concentración mínima del 10%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Debe contener concentraciones de fósforo iguales o inferiores a 0.65% de fósforo (Resolución 0689 de 2016)</t>
  </si>
  <si>
    <t>Crema desengrasante (Compra)</t>
  </si>
  <si>
    <t xml:space="preserve">- Disponible en múltiples fragancias 
- Limpia y desengrasa todos los metales, plásticos, gomas, vidrio, cerámica y madera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Elaborado en material reciclable o biodegradable
- No debe contener PVC o Poliestireno expandido u otros plásticos de un solo uso tanto en el envase como en el embalaje. </t>
  </si>
  <si>
    <t>Crema, en recipiente reciclable o biodegadable con capacidad mínima de 500 g</t>
  </si>
  <si>
    <t>Detergente multiusos en polvo (Compra)</t>
  </si>
  <si>
    <t xml:space="preserve">Con agente tensoactivo de mínimo 60% de biodegradabilidad
Con efecto limpiador de mínimo 9%.
 Elenvase del producto deberá estar correctamente etiquetado bajo los parámetros: nombre comercial del producto, pictogramas de los compuestos peligrosos e instrucciones de uso
 Debe contener concentraciones de fósforo iguales o inferiores a 0.65% de fósforo (Resolución 0689 de 2016)
</t>
  </si>
  <si>
    <t>Polvo, en bolsa plástica o recipiente plástico
con un peso de 1.000 g</t>
  </si>
  <si>
    <t>Limpiador desinfectante para uso general 1 (Compra)</t>
  </si>
  <si>
    <t>- Con agente(s) tensoactivo(s) con efecto antibacterial en una concentración mínima del 0,2%
- Con agente(s) tensoactivo(s) con efecto limpiador y desengrasante en una concentración mínima del 1,5%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</si>
  <si>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Limpiador desinfectante para uso general 2 (Compra)</t>
  </si>
  <si>
    <t>Líquido, en recipiente plástico con capacidad mínima de 500 ml, con atomizador de pistola.</t>
  </si>
  <si>
    <t>Limpiador desinfectante para uso general 3 (Compra)</t>
  </si>
  <si>
    <t>Líquido, en recipiente plástico con capacidad mínima de 500 ml</t>
  </si>
  <si>
    <t>Desinfectante de alto nivel de desinfección para uso hospitalario (Compra)</t>
  </si>
  <si>
    <t>Con agentes bactericidas, fungicidas, tubercolicidas, esporicidas y virucidas.
Sin fragacia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</si>
  <si>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3.785 ml</t>
  </si>
  <si>
    <t>Pastilla desinfectante para sanitario (Compra)</t>
  </si>
  <si>
    <t xml:space="preserve"> Con agentes bactericidas, fungicidas y virucidas.</t>
  </si>
  <si>
    <t>Unidad con peso mínimo de 45 g</t>
  </si>
  <si>
    <t>Líquido para limpiar vidrios 1 (Compra)</t>
  </si>
  <si>
    <t xml:space="preserve"> Con agente(s) principal(es) con efecto limpiador y desengrasante en una concentración mínima del 4%
 Disponible mínimo en dos (2) fragancias
El envase debe estarcorrectamente etiquetados bajo los parámetros establecidos en el sistema globalmente armonizado indicando: nombre comercial del producto, pictogramas de los compuestos peligrosos e instrucciones de uso</t>
  </si>
  <si>
    <t>Líquido para limpiar vidrios 2 (Compra)</t>
  </si>
  <si>
    <t>- Con agente(s) principal(es) con efecto limpiador y desengrasante en una concentración mínima del 4%
- Disponible mínimo en dos (2) fragancias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</si>
  <si>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para limpiar vidrios 3 (Compra)</t>
  </si>
  <si>
    <t>Líquido, en recipiente plástico de repuesto con capacidad mínima
de 500 ml</t>
  </si>
  <si>
    <t>Blanqueador o hipoclorito 1 (Compra)</t>
  </si>
  <si>
    <t xml:space="preserve"> Solución con una concentración mínima del 5%
Elenvase del producto deberá estar correctamente etiquetado, indicando: nombre comercial del producto, pictogramas de los compuestos peligrosos e instrucciones de uso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</si>
  <si>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Blanqueador o hipoclorito 2 (Compra)</t>
  </si>
  <si>
    <t>- Solución con una concentración mínima del 5%
 - El  envase del producto deberá estar correctamente etiquetado, indicando: nombre comercial del producto, pictogramas de los compuestos peligrosos e instrucciones de uso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</si>
  <si>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1.000 ml</t>
  </si>
  <si>
    <t>Blanqueador o hipoclorito 3 (Compra)</t>
  </si>
  <si>
    <t>- Granulado con una concentración mínima del 90%
 - El  envase del producto deberá estar correctamente etiquetado, indicando: nombre comercial del producto, pictogramas de los compuestos peligrosos e instrucciones de uso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</si>
  <si>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ganulado, en bolsa plástica de mínimo
1.000 g</t>
  </si>
  <si>
    <t>Alcohol industrial 1 (Compra)</t>
  </si>
  <si>
    <t xml:space="preserve"> - Solución acuosa de alcohol etílico desnaturalizado con una concentración mínima de 70%
 - Desnaturalizado</t>
  </si>
  <si>
    <t>Alcohol industrial 2 (Compra)</t>
  </si>
  <si>
    <t>- Solución acuosa de alcohol etílico desnaturalizado con una concentración mínima de 70%
- Desnaturalizado</t>
  </si>
  <si>
    <t>Líquido, en recipiente plástico con capacidad mínima de 1000ml</t>
  </si>
  <si>
    <t>Creolina 1 (Compra)</t>
  </si>
  <si>
    <t>- Solución con una concentración mínima de fenoles de 4%</t>
  </si>
  <si>
    <t>Líquido, en recipiente
plástico con capacidad mínima de 500 ml</t>
  </si>
  <si>
    <t>Creolina 2 (Compra)</t>
  </si>
  <si>
    <t>Líquido para limpiar equipos de oficina 1 (Compra)</t>
  </si>
  <si>
    <t xml:space="preserve"> - Con agente(s) principal(es) con efecto limpiador, desengrasante y desinfectante en una concentración mínima del 4%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</si>
  <si>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500 ml con
atomizador</t>
  </si>
  <si>
    <t>Líquido para limpiar equipos de oficina 2 (Compra)</t>
  </si>
  <si>
    <t>Líquido, en recipiente plástico con capacidad
mínima de 500 ml</t>
  </si>
  <si>
    <t>Champú para alfombras y tapizados 1 (Compra)</t>
  </si>
  <si>
    <t>- Con agente(s) principal(es) con efecto limpiador en una concentración mínima del 8%
 - El envase debe estar  correctamente etiquetado: nombre comercial del producto, pictogramas de los compuestos peligrosos e instrucciones de uso</t>
  </si>
  <si>
    <t>Champú para alfombras y tapizados 2 (Compra)</t>
  </si>
  <si>
    <t>- Con agente(s) principal(es) con efecto limpiador en una concentración mínima del 8%
- Con agente espumante para la generación de espuma seca
 - El envase debe estar  correctamente etiquetados: nombre comercial del producto, pictogramas de los compuestos peligrosos e instrucciones de uso</t>
  </si>
  <si>
    <t>Lustrador de muebles (Compra)</t>
  </si>
  <si>
    <t xml:space="preserve"> - Con agentes limpiadores y abrillantadores en una concentración mínima del 5%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</si>
  <si>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200 ml</t>
  </si>
  <si>
    <t>Líquido cubre rasguños para madera (Compra)</t>
  </si>
  <si>
    <t>- Con agentes limpiadores y abrillantadores en una concentración mínima del 5%
- De color oscuro para coayudar a cubrir rasguños en maderas oscuras</t>
  </si>
  <si>
    <t>En recipiente plástico
con capacidad mínima de 200 ml</t>
  </si>
  <si>
    <t>Crema para cuero (Compra)</t>
  </si>
  <si>
    <t xml:space="preserve"> - Con agentes limpiadores y abrillantadores en una concentración mínima del 5% </t>
  </si>
  <si>
    <t>Crema, en recipiente plástico con capacidad
mínima de 200 ml</t>
  </si>
  <si>
    <t>Cera polimérica (Compra)</t>
  </si>
  <si>
    <t xml:space="preserve"> Polimérica autobrillante.
 Con polímeros acrílicos, nivelantes y plastificantes.
 Neutra (para pisos de todos los colores)
 Contenido mínimo de sólidos del 10%</t>
  </si>
  <si>
    <t>Cera emulsionada Neutra (Compra)</t>
  </si>
  <si>
    <t>- Emulsionada
- Neutra (para pisos de todos los colores)
- Contenido mínimo de sólidos del 5%</t>
  </si>
  <si>
    <t>Cera emulsionada roja (Compra)</t>
  </si>
  <si>
    <t>- Emulsionada
- Roja
- Contenido mínimo de sólidos del 5%
- Antideslizante</t>
  </si>
  <si>
    <t>Cera solvente (Compra)</t>
  </si>
  <si>
    <t>- Solvente
- Contenido mínimo de sólidos del 10%</t>
  </si>
  <si>
    <t>Sellante para pisos (Compra)</t>
  </si>
  <si>
    <t xml:space="preserve"> Polimérico autobrillante.
 Con polímeros acrílicos, nivelantes y plastificantes.
 Contenido mínimo de sólidos del 20%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</si>
  <si>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Mantenedor de pisos (Compra)</t>
  </si>
  <si>
    <t xml:space="preserve"> Polimérico autobrillante.
 Con polímeros acrílicos, nivelantes y plastificantes.
 Contenido mínimo de sólidos del 8%</t>
  </si>
  <si>
    <t>Líquido, en recipiente
plástico con capacidad mínima de 3.785 ml</t>
  </si>
  <si>
    <t>Removedor de cera (Compra)</t>
  </si>
  <si>
    <t xml:space="preserve"> Con agente activo alcalino en una concentración mínima del 9%
 pH entre 11 y 14</t>
  </si>
  <si>
    <t>Abrillantador para piso laminado (Compra)</t>
  </si>
  <si>
    <t>- Con agente(s) con efecto limpiador y brillador.</t>
  </si>
  <si>
    <t>Jabón neutro para pisos 1 (Compra)</t>
  </si>
  <si>
    <t>Jabón multiusos
PH Neutro, 
No corrosivo ni tóxico
 Debe contener concentraciones de fósforo iguales o inferiores a 0.65% de fósforo (Resolución 0689 de 2016)</t>
  </si>
  <si>
    <t>Jabón neutro para pisos 2 (Compra)</t>
  </si>
  <si>
    <t>- Jabón neutro biodegradable multiusos
- PH Neutro
- No es corrosivo ni tóxico
- Color: Azul claro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Elaborado en material reciclable, no debe contener PVC, Poliestireno expandido u otros plásticos de un solo uso tanto en el envase como en el embalaje.
- Debe contener concentraciones de fósforo iguales o inferiores a 0.65% de fósforo (Resolución 0689 de 2016)</t>
  </si>
  <si>
    <t>Líquido, en cuñete con capacidad de 20 L</t>
  </si>
  <si>
    <t>Varsol  ecológico 1 (Compra)</t>
  </si>
  <si>
    <t>- Solución con agentes desinfectantes, desmanchadores y desengrasantes  en concentración mínima del 15%.
- Biodegradable mínimo en un 95%</t>
  </si>
  <si>
    <t>Líquido, en recipiente plástico con capacidad mínima de 1000 ml</t>
  </si>
  <si>
    <t>Varsol ecológico 2 (Compra)</t>
  </si>
  <si>
    <t xml:space="preserve"> Solución con agentes desinfectantes, desmanchadores y desengrasantesen concentración mínima del 15%.
 Biodegradable mínimo en un 95%</t>
  </si>
  <si>
    <t>Desmanchador multiusos (Compra)</t>
  </si>
  <si>
    <t>- Con agente(s) tensoactivo(s) con efecto limpiador y desengrasante
- Para superficies de todo tipo.</t>
  </si>
  <si>
    <t>Crema, en bolsa plástica de mínimo 500 g</t>
  </si>
  <si>
    <t>Brillametal en crema (Compra)</t>
  </si>
  <si>
    <t>- Con agentes con efecto limpiador, pulidor y brillador.
- Para todo tipo de metales
 - El  envase del producto deberá estar correctamente etiquetado, indicando: nombre comercial del producto, pictogramas de los compuestos peligrosos e instrucciones de uso</t>
  </si>
  <si>
    <t>En crema de mínimo 70 g</t>
  </si>
  <si>
    <t>Brillametal líquido (Compra)</t>
  </si>
  <si>
    <t>- Con agentes con efecto limpiador, pulidor y brillador.
- Para todo tipo de metales</t>
  </si>
  <si>
    <t>Líquido , en recipiente plástico con capacidad mínima de 200 ml</t>
  </si>
  <si>
    <t>Betún (Compra)</t>
  </si>
  <si>
    <t>- Contenido mínimo de sólidos del 30%
- Color negro
- No debe contener ningún material que sea cancerígeno ( Clasificación 1 y 2a por la IARC), Mutagénico, Tóxico, Contaminante peligroso del aire o que sea agotador de la capa de ozono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</si>
  <si>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Tarro de mínimo 100 g</t>
  </si>
  <si>
    <t>Ambientador 1 (Compra)</t>
  </si>
  <si>
    <t xml:space="preserve"> Solución con alcohol etílico y solventes.
 Con fragancia en una concentración del 1,5%
 En múltiples fragancias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</si>
  <si>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Ambientador 2 (Compra)</t>
  </si>
  <si>
    <t xml:space="preserve"> Solución con alcohol etílico y solventes.
 Con fragancia en una concentración del 1,5%
 En múltiples fragancias
 libre de CFC
Envase correctamente etiquetado bajo los parámetros establecidos indicando: nombre comercial del producto, pictogramas de los compuestos peligrosos e instrucciones de uso.
 Elaborado en material reciclable</t>
  </si>
  <si>
    <t>Líquido, en aerosol seguro para la capa de ozono con capacidad mínima de 400 ml</t>
  </si>
  <si>
    <t>Insecticida 1 (Compra)</t>
  </si>
  <si>
    <t xml:space="preserve"> Para eliminar insectos rastreros.
Con acción residual hasta por 4 semanas o de larga duración
 Sin fuertes olores químicos
 Libre de CFC
Elenvase del producto deberá estar correctamente etiquetado, indicando: nombre comercial del producto, pictogramas de los compuestos peligrosos e instrucciones de uso</t>
  </si>
  <si>
    <t>Líquido, en aerosol seguro para la capa de ozono con capacidad
mínima de 350 ml</t>
  </si>
  <si>
    <t>Insecticida 2 (Compra)</t>
  </si>
  <si>
    <t xml:space="preserve"> Para eliminar insectos voladores
Con acción residual hasta por 4 semanas o de larga duración
 Sin fuertes olores químicos
 Libre de CFC
Elenvase del producto deberá estar correctamente etiquetado, indicando: nombre comercial del producto, pictogramas de los compuestos peligrosos e instrucciones de uso</t>
  </si>
  <si>
    <t>Limpiones 1 (Compra)</t>
  </si>
  <si>
    <t xml:space="preserve"> En tela de toalla fileteada
 Color blanco sin estampado
 Tamaño mínimo de 45cm de largo por 45cm de ancho.</t>
  </si>
  <si>
    <t>Limpiones 2 (Compra)</t>
  </si>
  <si>
    <t xml:space="preserve"> En tela de toalla fileteada
 Color blanco sin estampado
Tamaño mínimo de 100 cm de largo por 70 cm de ancho</t>
  </si>
  <si>
    <t>Limpiones 3 (Compra)</t>
  </si>
  <si>
    <t xml:space="preserve"> En tela fileteada
 Color blanco sin estampado
 Tamaño mínimo de 45 cm de largo por 45 cm de ancho</t>
  </si>
  <si>
    <t>Limpiones 4 (Compra)</t>
  </si>
  <si>
    <t xml:space="preserve"> En tela fileteada
 Color blanco sin estampado
Tamaño mínimo de 100 cm de largo por 70 cm de ancho</t>
  </si>
  <si>
    <t>Limpiones 5 (Compra)</t>
  </si>
  <si>
    <t xml:space="preserve"> En tela tipo galleta fileteada
 Color blanco o beige sin estampado
Tamaño mínimo de 100 cm de largo por 70 cm de ancho</t>
  </si>
  <si>
    <t>Bayetilla 1 (Compra)</t>
  </si>
  <si>
    <t>En tela fileteada
 100% algodón y fibra natural 
 Color blanco sin estampado
Tamaño mínimo de 100 cm de largo por 70 cm de ancho</t>
  </si>
  <si>
    <t>Bayetilla 2 (Compra)</t>
  </si>
  <si>
    <t>En tela fileteada
100% algodón y fibra natural 
Color rojo sin estampado
 Tamaño mínimo de 100 cm de largo por 70 cm de ancho</t>
  </si>
  <si>
    <t>Toalla en tela blanca para pisos por metro (repuesto de haraganes) (Compra)</t>
  </si>
  <si>
    <t xml:space="preserve"> - Elaborado  en microfibras
 - Color blanco
 - Tamaño mínimo de 100 cm de largo por 70 cm de ancho</t>
  </si>
  <si>
    <t>Paño absorbente multiusos 1 (Compra)</t>
  </si>
  <si>
    <t xml:space="preserve"> Retira el polvo sin dejar residuos ni pelusas
 Antibacterial reutilizable
 Tela con microporos
 Tamaño mínimo de 60 cm de largo por 33 cm de ancho</t>
  </si>
  <si>
    <t>Paquete X 6 unidades</t>
  </si>
  <si>
    <t>Paño absorbente multiusos 2 (Compra)</t>
  </si>
  <si>
    <t xml:space="preserve"> Retira el polvo sin dejar residuos ni pelusas
 Antibacterial reutilizable
 Tela con microporos
 Tamaño mínimo de 25 cm de largo por 45 cm de ancho</t>
  </si>
  <si>
    <t>Rollo X 40 unidades</t>
  </si>
  <si>
    <t>Estopa (Compra)</t>
  </si>
  <si>
    <t>- Hecha 100% de hilos de algodón blanco peinado.
-Suave al tacto, para lustrar
- No debe contener PVC o Poliestireno expandido u otros plásticos de un solo uso tanto en el envase como en el embalaje.</t>
  </si>
  <si>
    <t>Bolsa de mínimo 400 g</t>
  </si>
  <si>
    <t>Esponjilla 1 (Compra)</t>
  </si>
  <si>
    <t xml:space="preserve"> Espuma enmallada
 Tamaño mínimo de 7 cm de largo por 10 cm de ancho</t>
  </si>
  <si>
    <t>Esponjilla 2 (Compra)</t>
  </si>
  <si>
    <t xml:space="preserve"> Doble uso (material de esponjilla blanda y abrasiva)
 Tamaño mínimo de 7 cm de largo por 10 cm de ancho
 No debe contener PVC o Poliestireno expandido u otros plásticos de un solo uso tanto en el envase como en el embalaje</t>
  </si>
  <si>
    <t>Esponjilla 3 (Compra)</t>
  </si>
  <si>
    <t xml:space="preserve"> Abrasiva
 Tamaño mínimo de 9 cm de largo por 12 cm de</t>
  </si>
  <si>
    <t>Esponjilla 4 (Compra)</t>
  </si>
  <si>
    <t xml:space="preserve"> Elaborada con fibra de acero inoxidable para dar brillo
 Tamaño mínimo de 5 cm de largo por 5 cm de ancho</t>
  </si>
  <si>
    <t>Esponjilla 5 (Compra)</t>
  </si>
  <si>
    <t xml:space="preserve"> Elaborada con alambre de acero inoxidable
 Tamaño mínimo de 7 cm de largo por 10 cm de ancho</t>
  </si>
  <si>
    <t>Esponjilla 6 (Compra)</t>
  </si>
  <si>
    <t>- Espuma enmallada
- Tamaño mínimo de 7 cm de largo por 10 cm de ancho
- No debe contener PVC o Poliestireno expandido u otros plásticos de un solo uso tanto en el envase como en el embalaje.</t>
  </si>
  <si>
    <t>Esponjilla 7 (Compra)</t>
  </si>
  <si>
    <t>- Abrasiva
- Tamaño mínimo de 9 cm de largo por 12 cm de ancho
- No debe contener PVC o Poliestireno expandido u otros plásticos de un solo uso tanto en el envase como en el embalaje.</t>
  </si>
  <si>
    <t>Escoba 1 (Compra)</t>
  </si>
  <si>
    <t xml:space="preserve"> Cerdas suaves elaboradas con PET calibre entre 0,3 y 0,4 mm.
 Área de barrido mínima de 25 cm de largo por 8 cm de ancho por 10 cm de alto
 Material de base en plástico con acople tipo rosca
</t>
  </si>
  <si>
    <t>Escoba 2 (Compra)</t>
  </si>
  <si>
    <t xml:space="preserve"> Cerdas duras elaboradas con PET calibre entre 0,4 y 0,6 mm.
 Área de barrido mínima de 25 cm de largo por 8 cm de ancho por 10 cm de alto
 Material de base en plástico con acople tipo rosca
</t>
  </si>
  <si>
    <t>Escoba 3 (Compra)</t>
  </si>
  <si>
    <t xml:space="preserve"> Cerdas suaves elaboradas con PET calibre entre 0,3 y 0,4 mm.
 Área de barrido mínima de 35 cm de largo por 8 cm de ancho por 10 cm de alto
 Material de base en plástico con acople tipo rosca
</t>
  </si>
  <si>
    <t>Escoba 4 (Compra)</t>
  </si>
  <si>
    <t xml:space="preserve"> Cerdas duras elaboradas con PET calibre entre 0,4 y 0,6 mm.
 Área de barrido mínima de 35 cm de largo por 8 cm de ancho por 10 cm de alto
 Material de base en plástico con acople tipo rosca
</t>
  </si>
  <si>
    <t>Escoba 5 (Compra)</t>
  </si>
  <si>
    <t xml:space="preserve">- Cerdas suaves elaboradas con PET calibre entre 0,3 y 0,4 mm.
- Área de barrido mínima de 35 cm de largo por 8 cm de ancho por 10 cm de alto
- Mango de madera proveniente de explotación forestal sostenible certificada ( FSC, PEFC o equivalentes) y/o Mango y Fibra de plástico (reciclado o nuevo) de polipropileno (PP) o polietileno (PE) y/o cabo metálico que no contenga material plastificado
- No debe contener PVC u otros plásticos con cloro. 
- Cabo de madera 140cm elaborada con fibra natural, con soporte para colgar, con capucha plástica protectora que evita que se desprendan las fibras o se deformen
</t>
  </si>
  <si>
    <t>Mango metálico escoba 1 (Compra)</t>
  </si>
  <si>
    <t xml:space="preserve"> Extensión mínima de 140 cm
 Acople plástico o rosca para palos de escoba
 </t>
  </si>
  <si>
    <t>Mango madera escoba 1 (Compra)</t>
  </si>
  <si>
    <t xml:space="preserve">- Extensión mínima de 140 cm
 -Acople plástico o rosca para palos de escoba
 </t>
  </si>
  <si>
    <t>Cepillos 1 (Compra)</t>
  </si>
  <si>
    <t>- Tipo plancha, con mango de plástico
- Cuerpo elaborado en plástico
- Cerdas duras en fibra plástica
- Tamaño mínimo de 15 cm de largo por 5cm de ancho por 6 cm de alto.</t>
  </si>
  <si>
    <t>Cepillos 2 (Compra)</t>
  </si>
  <si>
    <t xml:space="preserve"> Para pisos
 Cuerpo elaborado en plástico
 Cerdas duras en fibra plástica
 Tamaño mínimo de 23 cm de largo por 6 cm de ancho por 7 cm de alto.
 Mango metálico con una extensión mínima de
140 cm</t>
  </si>
  <si>
    <t>Cepillos 3 (Compra)</t>
  </si>
  <si>
    <t xml:space="preserve"> Para pisos
 Cuerpo elaborado en plástico
 Cerdas duras en fibra plástica
 Tamaño mínimo de 35 cm de largo por 6 cm de ancho por 7 cm de alto.
 Mango metálico con una extensión mínima de
140 cm</t>
  </si>
  <si>
    <t>Trapero 1 (Compra)</t>
  </si>
  <si>
    <t xml:space="preserve">Elaborado con hilaza de algodón natural
Mecha con peso mínimo 250 gr y extensión mínima de 32 cm delargo
Material de base en plástico con acople tipo rosca
</t>
  </si>
  <si>
    <t>Trapero 2 (Compra)</t>
  </si>
  <si>
    <t xml:space="preserve"> Elaborado con hilaza de algodón natural
 Mecha con peso mínimo de 350 gr y extensión mínima de 32 cm de largo
 Material de base en plástico con acople tipo rosca
</t>
  </si>
  <si>
    <t>Trapero 3 (Compra)</t>
  </si>
  <si>
    <t xml:space="preserve"> Elaborado con hilaza de algodón natural
 Mecha con peso mínimo de 435 gr y extensión mínima de 32 cm de largo
 Material de base en plástico con acople tipo rosca</t>
  </si>
  <si>
    <t>Trapero 4 (Compra)</t>
  </si>
  <si>
    <t>- Trapero en hilo encabado o con cabo en madera 
- Mecha con peso mínimo de 400 gr y extensión mínima de 1.40 cm de largo
- Mango de madera proveniente de explotación forestal sostenible certificada ( FSC, PEFC o equivalentes) y/o cabo metálico que no contenga material plastificado
- Fibras en tela , algodón o pabilo de fibra de Rayón. 
- No debe contener PVC o Poliestireno expandido u otros plásticos de un solo uso tanto en el envase como en el embalaje.</t>
  </si>
  <si>
    <t>Mango metálico trapero (Compra)</t>
  </si>
  <si>
    <t>Mango madera trapero (Compra)</t>
  </si>
  <si>
    <t xml:space="preserve">- Extensión mínima de 140 cm
- Acople plástico o rosca para palos de escoba
 </t>
  </si>
  <si>
    <t>Cepillo para sanitario (churrusco) (Compra)</t>
  </si>
  <si>
    <t xml:space="preserve"> Cerdas duras elaboradas en fibras plásticas
 Extensión mínima de las cerdas es de 2,5 cm
 Base y mango elaborados en plástico
 Mango con longitud mínima de 33 cm</t>
  </si>
  <si>
    <t>Pads 1 (Compra)</t>
  </si>
  <si>
    <t xml:space="preserve"> Para brillo
 Diámetro mínimo de 16 pulgadas
 Rojo o blanco</t>
  </si>
  <si>
    <t>Pads 2 (Compra)</t>
  </si>
  <si>
    <t xml:space="preserve"> Para remoción
 Diámetro mínimo de 16 pulgadas
 Café o negro</t>
  </si>
  <si>
    <t>Pads 3 (Compra)</t>
  </si>
  <si>
    <t xml:space="preserve"> Para brillo
 Diámetro mínimo de 20 pulgadas
 Rojo o blanco</t>
  </si>
  <si>
    <t>Pads 4 (Compra)</t>
  </si>
  <si>
    <t xml:space="preserve"> Para remoción
 Diámetro mínimo de 20 pulgadas
 Café o negro</t>
  </si>
  <si>
    <t>Pads 5 (Compra)</t>
  </si>
  <si>
    <t>- Pad de fibras para máquinas de baja densidad para lavado suave de mantención, remueve marcas, suciedad y derrames. 
- Diámetro: 17" 
- Color: blanco. 
- No debe contener PVC o Poliestireno expandido u otros plásticos de un solo uso tanto en el envase como en el embalaje.</t>
  </si>
  <si>
    <t>Boneth 1 (Compra)</t>
  </si>
  <si>
    <t>- Diámetro mínimo de 16 pulgadas
- Elaborado en hilaza de algodón</t>
  </si>
  <si>
    <t>Boneth 2 (Compra)</t>
  </si>
  <si>
    <t xml:space="preserve"> Diámetro mínimo de 20 pulgadas
 Elaborado en hilaza de algodón</t>
  </si>
  <si>
    <t>Bolsas plásticas 1 (Compra)</t>
  </si>
  <si>
    <t xml:space="preserve"> Elaborada en polietileno de baja densidad
 De color negro
 Calibre de mínimo 1
 Tamaño de 40 cm de ancho por 55 cm de largo</t>
  </si>
  <si>
    <t>Paquete de mínimo 6</t>
  </si>
  <si>
    <t>Bolsas plásticas 2 (Compra)</t>
  </si>
  <si>
    <t xml:space="preserve"> Elaborada en polietileno de baja densidad
 De color verde
 Calibre de mínimo 1
 Tamaño de 40 cm de ancho por 55 cm de largo</t>
  </si>
  <si>
    <t>Bolsas plásticas 3 (Compra)</t>
  </si>
  <si>
    <t>- Elaborada en polietileno de baja densidad
- De color blanco
- Calibre de mínimo 1
- Tamaño de 40 cm de ancho por 55 cm de largo</t>
  </si>
  <si>
    <t>Bolsas plásticas 4 (Compra)</t>
  </si>
  <si>
    <t>- Elaborada en polietileno de baja densidad
- De color rojo
- Calibre de mínimo 1
- Tamaño de 40 cm de ancho por 55 cm de largo
 - Con impresión de aviso de riesgo biológico</t>
  </si>
  <si>
    <t>Bolsas plásticas 5 (Compra)</t>
  </si>
  <si>
    <t>- Elaborada en polietileno de baja densidad
- De color azul
- Calibre de mínimo 1
- Tamaño de 40 cm de ancho por 55 cm de largo</t>
  </si>
  <si>
    <t>Bolsas plásticas 7 (Compra)</t>
  </si>
  <si>
    <t>- Elaborada en polietileno de baja densidad
- De color amarillo
- Calibre de mínimo 1
- Tamaño de 40 cm de ancho por 55 cm de largo</t>
  </si>
  <si>
    <t>Bolsas plásticas 8 (Compra)</t>
  </si>
  <si>
    <t xml:space="preserve"> Elaborada en polietileno de baja densidad
 De color negro
Calibre de mínimo 2
 Tamaño de 60 cm de ancho por 70 cm de largo</t>
  </si>
  <si>
    <t>Bolsas plásticas 9 (Compra)</t>
  </si>
  <si>
    <t>- Elaborada en polietileno de baja densidad
- De color verde
- Calibre de mínimo 2
- Tamaño de 60 cm de ancho por 70 cm de largo</t>
  </si>
  <si>
    <t>Bolsas plásticas 10 (Compra)</t>
  </si>
  <si>
    <t>- Elaborada en polietileno de baja densidad
- De color blanco
- Calibre de mínimo 2
- Tamaño de 60 cm de ancho por 70 cm de largo</t>
  </si>
  <si>
    <t>Bolsas plásticas 11 (Compra)</t>
  </si>
  <si>
    <t>- Elaborada en polietileno de baja densidad
- De color rojo
- Calibre de mínimo 2
- Tamaño de 60 cm de ancho por 70 cm de largo
- Con impresión de aviso de riesgo biológico</t>
  </si>
  <si>
    <t>Bolsas plásticas 12 (Compra)</t>
  </si>
  <si>
    <t xml:space="preserve">- Elaborada en polietileno de baja densidad
- De color azul
- Calibre de mínimo 2
- Tamaño de 60 cm de ancho por 70 cm de largo
</t>
  </si>
  <si>
    <t>Bolsas plásticas 14 (Compra)</t>
  </si>
  <si>
    <t xml:space="preserve">- Elaborada en polietileno de baja densidad
- De color amarillo
- Calibre de mínimo 2
- Tamaño de 60 cm de ancho por 70 cm de largo
</t>
  </si>
  <si>
    <t>Bolsas plásticas 15 (Compra)</t>
  </si>
  <si>
    <t xml:space="preserve"> Elaborada en polietileno de baja densidad
 De color negro
 Calibre de mínimo 2
 Tamaño de 70 cm de ancho por 90 cm de largo</t>
  </si>
  <si>
    <t>Bolsas plásticas 16 (Compra)</t>
  </si>
  <si>
    <t>- Elaborada en polietileno de baja densidad
- De color verde
- Calibre de mínimo 2
- Tamaño de 70 cm de ancho por 90 cm de largo</t>
  </si>
  <si>
    <t>Bolsas plásticas 17 (Compra)</t>
  </si>
  <si>
    <t xml:space="preserve"> Elaborada en polietileno de baja densidad
 De color blanco
 Calibre de mínimo 2
 Tamaño de 70 cm de ancho por 90 cm de largo</t>
  </si>
  <si>
    <t>Bolsas plásticas 18 (Compra)</t>
  </si>
  <si>
    <t>- Elaborada en polietileno de baja densidad
- De color rojo
- Calibre de mínimo 2
- Tamaño de 70 cm de ancho por 90 cm de largo
- Con impresión de aviso de riesgo biológico</t>
  </si>
  <si>
    <t>Bolsas plásticas 19 (Compra)</t>
  </si>
  <si>
    <t xml:space="preserve">- Elaborada en polietileno de baja densidad
- De color azul
- Calibre de mínimo 2
- Tamaño de 70 cm de ancho por 90 cm de largo
</t>
  </si>
  <si>
    <t>Bolsas plásticas 20 (Compra)</t>
  </si>
  <si>
    <t xml:space="preserve">- Elaborada en polietileno de baja densidad
- De color amarillo
- Calibre de mínimo 2
- Tamaño de 70 cm de ancho por 90 cm de largo
</t>
  </si>
  <si>
    <t>Bolsas plásticas 21 (Compra)</t>
  </si>
  <si>
    <t>- Elaborada en polietileno de baja densidad
- De color negro
- Calibre de mínimo 3
- Tamaño de 80 cm de ancho por 110 cm de largo</t>
  </si>
  <si>
    <t>Bolsas plásticas 22 (Compra)</t>
  </si>
  <si>
    <t xml:space="preserve"> Elaborada en polietileno de baja densidad
 De color verde
 Calibre de mínimo 3
 Tamaño de 80 cm de ancho por 110 cm de largo</t>
  </si>
  <si>
    <t>Bolsas plásticas 23 (Compra)</t>
  </si>
  <si>
    <t>- Elaborada en polietileno de baja densidad
- De color blanco
-Calibre de mínimo 3
- Tamaño de 80 cm de ancho por 110 cm de largo</t>
  </si>
  <si>
    <t>Bolsas plásticas 24 (Compra)</t>
  </si>
  <si>
    <t xml:space="preserve"> Elaborada en polietileno de baja densidad
 De color rojo
Calibre de mínimo 3
 Tamaño de 80 cm de ancho por 110 cm de largo
 Con impresión de aviso de riesgo biológico</t>
  </si>
  <si>
    <t>Bolsas plásticas 25 (Compra)</t>
  </si>
  <si>
    <t xml:space="preserve">- Elaborada en polietileno de baja densidad
- De color azul
-Calibre de mínimo 3
- Tamaño de 80 cm de ancho por 110 cm de largo
</t>
  </si>
  <si>
    <t>Bolsas plásticas 26 (Compra)</t>
  </si>
  <si>
    <t xml:space="preserve">- Elaborada en polietileno de baja densidad
- De color amarilla
-Calibre de mínimo 3
- Tamaño de 80 cm de ancho por 110 cm de largo
</t>
  </si>
  <si>
    <t>Guantes 1 (Compra)</t>
  </si>
  <si>
    <t>- Tipo doméstico
- Elaborados en látex
- Calibre mínimo de 18
- Tallas 7 a 9 o S a XL
- Color amarillo</t>
  </si>
  <si>
    <t>Par</t>
  </si>
  <si>
    <t>Guantes 2 (Compra)</t>
  </si>
  <si>
    <t>- Tipo doméstico
- Elaborados en látex
- Calibre mínimo de 18
- Tallas 7 a 9 o S a XL
- Color negro</t>
  </si>
  <si>
    <t>Guantes 3 (Compra)</t>
  </si>
  <si>
    <t>- Tipo doméstico
- Elaborados en látex
- Calibre mínimo de 25
- Tallas 7 a 9 o S a XL
- Color negro</t>
  </si>
  <si>
    <t>Guantes 4 (Compra)</t>
  </si>
  <si>
    <t>- Tipo doméstico
- Elaborados en látex
- Calibre mínimo de 25
- Tallas 7 a 9 o S a XL
- Color rojo</t>
  </si>
  <si>
    <t>Guantes 5 (Compra)</t>
  </si>
  <si>
    <t>- Tipo industrial
- Elaborados en látex
- Calibre mínimo de 35
- Tallas 7 a 9 o S a XL
- Color negro</t>
  </si>
  <si>
    <t>Guantes 6 (Compra)</t>
  </si>
  <si>
    <t>- Elaborados en látex desechable (tipo cirugía)
- Empovaldos
- Tallas XS a XXL</t>
  </si>
  <si>
    <t>Caja de mínimo 100 unidades</t>
  </si>
  <si>
    <t>Guantes 7 (Compra)</t>
  </si>
  <si>
    <t xml:space="preserve"> Elaborados en carnaza
 Tallas 7 a 9 o S a XL</t>
  </si>
  <si>
    <t>Guantes 8 (Compra)</t>
  </si>
  <si>
    <t>- Tipo mosquetero
- Calibre mínimo de 40
- Tallas 7 a 9 o S a XL
- Color negro</t>
  </si>
  <si>
    <t>Guantes 9 (Compra)</t>
  </si>
  <si>
    <t xml:space="preserve"> Elaborados en hilaza
 Tallas 7 a 9 o S a XL</t>
  </si>
  <si>
    <t>Tapabocas 1 (Compra)</t>
  </si>
  <si>
    <t>- Elaborado en tela no tejida
- Desechable
- Con tiras elásticas</t>
  </si>
  <si>
    <t>Caja de mínimo 50 unidades</t>
  </si>
  <si>
    <t>Tapabocas 2 (Compra)</t>
  </si>
  <si>
    <t>- Elaborado en tela no tejida de Polipropileno y Poliéster
- Desechable
- Con tiras elásticas
- Con soporte nasal</t>
  </si>
  <si>
    <t>Papel higiénico 1 (Compra)</t>
  </si>
  <si>
    <t>Rollo con longitud mínima de 20 metros
Doble hoja blanca
Sin fragancia</t>
  </si>
  <si>
    <t>Rollo</t>
  </si>
  <si>
    <t>Papel higiénico 2 (Compra)</t>
  </si>
  <si>
    <t>- Rollo con longitud mínima de 250 metros
- Doble hoja de color natural
- Sin fragancia</t>
  </si>
  <si>
    <t>Papel higiénico 3 (Compra)</t>
  </si>
  <si>
    <t xml:space="preserve"> Rollo con longitud mínima de 250 metros
 Doble hoja blanca
 Sin fragancia</t>
  </si>
  <si>
    <t>Papel higiénico 4 (Compra)</t>
  </si>
  <si>
    <t>- Rollo con longitud mínima de 400 metros
- Hoja sencilla de color natural
- Sinfragancia</t>
  </si>
  <si>
    <t>Papel higiénico 5 (Compra)</t>
  </si>
  <si>
    <t xml:space="preserve"> - Rollo con longitud mínima de 400 metros
 - Hoja sencilla de color blanco
 - Sin fragancia</t>
  </si>
  <si>
    <t>Toallas para manos 1 (Compra)</t>
  </si>
  <si>
    <t>- Rollo con longitud mínima de 100 metros
- Doble hoja con un tamaño mínimo 15 cm de ancho
- Disponibles en color blanco</t>
  </si>
  <si>
    <t>Toallas para manos 2 (Compra)</t>
  </si>
  <si>
    <t>- Rollo con longitud mínima de 100 metros
- Doble hoja con un tamaño mínimo 15 cm de ancho
- Disponibles en color natural</t>
  </si>
  <si>
    <t>Toallas para manos 3 (Compra)</t>
  </si>
  <si>
    <t xml:space="preserve"> - Rollo con longitud mínima de 150 metros
 - Doble hoja con un tamaño mínimo 15 cm de ancho
 - Disponibles en color blanco
 - Sin olor o fragancia</t>
  </si>
  <si>
    <t>Toallas para manos 4 (Compra)</t>
  </si>
  <si>
    <t xml:space="preserve"> - Rollo con longitud mínima de 150 metros
 - Doble hoja con un tamaño mínimo 15 cm de ancho
 - Disponibles en color natural
 - Sin fragancia</t>
  </si>
  <si>
    <t>Toallas para manos 5 (Compra)</t>
  </si>
  <si>
    <t>- Toallas interdobladas, paquete con mínimo 150 unidades
- Doble hoja con un tamaño mínimo de 20 cm de largo por 15 cm de ancho
 - Hoja color natural</t>
  </si>
  <si>
    <t>Toallas para manos 6 (Compra)</t>
  </si>
  <si>
    <t xml:space="preserve"> Toallas interdobladas, paquete con mínimo 150 unidades
 Doble hoja con un tamaño mínimo de 20 cm de largo por 15 cm de ancho
Hoja color blanco</t>
  </si>
  <si>
    <t>Toallas para manos 7 (Compra)</t>
  </si>
  <si>
    <t xml:space="preserve"> Toallas con precorte
 Rollo con longitud mínima de 100 metros
 Doble hoja con tamaño mínimo de 15 cms de ancho
 Color Blanco
 Sin fragancia</t>
  </si>
  <si>
    <t>Toallas para manos 8 (Compra)</t>
  </si>
  <si>
    <t>- Toallas con precorte
- Rollo con longitud mínima de 100 metros
- Doble hoja con tamaño mínimo de 15 cms de ancho
- Color Natural
- Sin fragancia</t>
  </si>
  <si>
    <t>Pañuelos (Compra)</t>
  </si>
  <si>
    <t xml:space="preserve"> Doble hoja
 Color blanco</t>
  </si>
  <si>
    <t>Vasos biodegradables 1 (Compra)</t>
  </si>
  <si>
    <t xml:space="preserve"> - Elaborado en cartón 97% biodegradable
- Capacidad mínima de 4 oz</t>
  </si>
  <si>
    <t>Paquete de mínimo 50 unidades</t>
  </si>
  <si>
    <t>Vasos biodegradables 2 (Compra)</t>
  </si>
  <si>
    <t>Elaborado en cartón 97% biodegradable
Capacidad mínima de 6 oz</t>
  </si>
  <si>
    <t>Paquete de mínimo 50</t>
  </si>
  <si>
    <t>Vasos biodegradables 3 (Compra)</t>
  </si>
  <si>
    <t>Elaborado en cartón 97% biodegradable
 Capacidad mínima de 9 oz</t>
  </si>
  <si>
    <t>Paquete de mínimo 40 unidades</t>
  </si>
  <si>
    <t>Vasos biodegradables 4 (Compra)</t>
  </si>
  <si>
    <t xml:space="preserve"> Capacidad mínima de 9 onzas 
 Sin tapa 
 Liso
 Biodegradable y compostable.
 Elaborado en polyboard (cartón)y/ocon la fibra de caña de azúcar o almidón de maíz</t>
  </si>
  <si>
    <t>Mezclador 1 (Compra)</t>
  </si>
  <si>
    <t xml:space="preserve"> Mezcladoreselaborados en madera y/o apartir de recursos renovables como la caña de azucar y/o almidón de maíz
 Longitud mínima de 11 cm</t>
  </si>
  <si>
    <t>Paquete de mínimo 500</t>
  </si>
  <si>
    <t>Servilleta papel (Compra)</t>
  </si>
  <si>
    <t xml:space="preserve"> Tipo cafetería
Dobe hoja
 Color blanco
 Dimensiones mínimas de 21,5 cm de largo y 14 cm de ancho
 100% Biodegradable 
 Elaborado a base de papel reciclado no clorado
 No debe contener PVC o Poliestireno expandido u otros plásticos de un solo uso tanto en el envase como en el embalaje.</t>
  </si>
  <si>
    <t>Paquete de mínimo 100 unidades</t>
  </si>
  <si>
    <t>Filtro para greca 1 (Compra)</t>
  </si>
  <si>
    <t xml:space="preserve"> Elaborada en tela
 Para greca
 Capacidad de media libra
 No debe contener PVC o Poliestireno expandido u otros plásticos de un solo uso tanto en el envase como en el embalaje</t>
  </si>
  <si>
    <t>Filtro para greca 2 (Compra)</t>
  </si>
  <si>
    <t xml:space="preserve"> Elaborada en tela
 Para greca
 Capacidad de una 1 libra
 No debe contener PVC o Poliestireno expandido u otros plásticos de un solo uso tanto en el envase como en el embalaje.</t>
  </si>
  <si>
    <t>Filtro para greca 3 (Compra)</t>
  </si>
  <si>
    <t>- Elaborada en tela
- Para greca
- Capacidad de dos 2 libras
- No debe contener PVC o Poliestireno expandido u otros plásticos de un solo uso tanto en el envase como en el embalaje.</t>
  </si>
  <si>
    <t>Churrusco para tubos de greca (Compra)</t>
  </si>
  <si>
    <t>- Cepillo para lavado y fregado de grecas.  
- No debe contener PVC, Poliestireno expandido u otros plásticos de un solo uso tanto en el envase como en el embalaje.
- Base y mango elaborados en alambre</t>
  </si>
  <si>
    <t>Papel Aluminio 1 (Compra)</t>
  </si>
  <si>
    <t>- Longitud mínima del rollo de 40 metros
- Ancho mínimo del rollo de 27 cm</t>
  </si>
  <si>
    <t>Caja de carton con un 1 rollo de mínimo 40 metros de largo y 27
cm de ancho</t>
  </si>
  <si>
    <t>Papel Aluminio 2 (Compra)</t>
  </si>
  <si>
    <t>- Longitud mínima del rollo de 100 metros
- Ancho mínimo del rollo de 27 cm</t>
  </si>
  <si>
    <t>Caja de carton con un 1 rollo de mínimo 100 metros de largo y 27
cm de ancho</t>
  </si>
  <si>
    <t>Película transparente para alimentos (Compra)</t>
  </si>
  <si>
    <t>- Longitud mínima del rollo de 50 metros
- Ancho mínimo del rollo de 27 cm</t>
  </si>
  <si>
    <t>Caja de carton con un 1 rollo</t>
  </si>
  <si>
    <t>Termo para café 1 (Compra)</t>
  </si>
  <si>
    <t xml:space="preserve"> Elaborado en plástico
 Capacidad mínima de 1 litro</t>
  </si>
  <si>
    <t>Termo para café 2 (Compra)</t>
  </si>
  <si>
    <t xml:space="preserve"> - Térmico, con bomba tipo dispensador. Portatil.  
 - Bomba manual para dispensar la bebida.  
 - Acero inoxidable y plastico. 
 - Agarradera plastica, tapa con empaque, bomba manual. 
 - Capacidad mínima de 3 litros</t>
  </si>
  <si>
    <t>Café 1 (Compra)</t>
  </si>
  <si>
    <t xml:space="preserve"> 100% café tostado y molido. 
 Tostión media.
 Puntaje en taza mayor o igual a 80 puntos catación SCA y/o Denominación de Origen (Anexo 6)
 Empacada en bolsa de polipropileno aluminizada resistente a la humedad y al oxígeno.
 Debe cumplir con las Resoluciones 333 de 2011 y 2674 de 2013 hasta la entrada en vigencia de la Resolución 810 de 2021 y aquellas que la modifiquen, adicionen o deroguen.</t>
  </si>
  <si>
    <t>Libra</t>
  </si>
  <si>
    <t>Café 2 (Compra)</t>
  </si>
  <si>
    <t>- Tostión media
- Descafeinado
- Empacado en bolsa de polipropileno aluminizada resistente a la humedad y al oxigeno
- Debe cumplir con las Resoluciones 333 de 2011 y 2674 de 2013 y aquellas que la modifiquen, adicionen o deroguen.</t>
  </si>
  <si>
    <t>Café 3 (Compra)</t>
  </si>
  <si>
    <t xml:space="preserve">- Instantáneo, para máquinas automáticas
- Tostión media
- Empacada en bolsa de polipropileno aluminizada resistente a la humedad y al oxígeno.  
- Debe cumplir con las Resoluciones 333 de 2011 y 2674 de 2013 hasta la entrada en vigencia de la Resolución 810 de 2021 y aquellas que la modifiquen, adicionen o deroguen.                          </t>
  </si>
  <si>
    <t>Bolsa de mínimo 500 g</t>
  </si>
  <si>
    <t>Café Social (Compra)</t>
  </si>
  <si>
    <t xml:space="preserve">- Diferentes tostiones
- Puntaje en taza mayor o igual a a 82 puntos catación SCA y/o orgánico y/o artesanal y/o con Denominación de Origen
- Empacada en bolsa de polipropileno aluminizada resistente a la humedad y al oxígeno.  
- Debe cumplir con las Resoluciones 333 de 2011 y 2674 de 2013 hasta la entrada en vigencia de la Resolución 810 de 2021 y aquellas que la modifiquen, adicionen o deroguen
</t>
  </si>
  <si>
    <t>Crema para café (Compra)</t>
  </si>
  <si>
    <t xml:space="preserve"> No láctea
 Debe cumplir con Resolución 333 de 2011 sobre rotulado y etiquetado nutricional y las normas que la modifiquen</t>
  </si>
  <si>
    <t>Bolsas de mínimo 100 sobres de mínimo 4 g</t>
  </si>
  <si>
    <t>Azúcar 1 (Compra)</t>
  </si>
  <si>
    <t xml:space="preserve"> Blanca
 Empaque elaborado en materiales atóxicos
 Debe cumplir con Resolución 333 de 2011 sobre rotulado y etiquetado nutricional y las normas que la modifiquen</t>
  </si>
  <si>
    <t>Bolsa de mínimo 200 sobres o tubipacks de 5 g</t>
  </si>
  <si>
    <t>Azúcar 2 (Compra)</t>
  </si>
  <si>
    <t>- Blanca
- Empaque elaborado en materiales atóxicos
- Debe cumplir con Resolución 333 de 2011 sobre rotulado y etiquetado nutricional y las normas que la modifiquen</t>
  </si>
  <si>
    <t>Bolsa de mínimo 200 sobres o tubipacks de 3,5 g</t>
  </si>
  <si>
    <t>Azúcar 3 (Compra)</t>
  </si>
  <si>
    <t>Azúcar 4 (Compra)</t>
  </si>
  <si>
    <t>- Morena
- Empaque elaborado en materiales atóxicos
- Debe cumplir con Resolución 333 de 2011 sobre rotulado y etiquetado nutricional y las normas que la modifiquen</t>
  </si>
  <si>
    <t>Endulzante (Compra)</t>
  </si>
  <si>
    <t>- Sin calorías
- Empaque elaborado en materiales atóxicos
- Debe cumplir con Resolución 333 de 2011 sobre rotulado y etiquetado nutricional y las normas que la modifiquen</t>
  </si>
  <si>
    <t>Caja de mínimo 100 sobres</t>
  </si>
  <si>
    <t>Panela (Compra)</t>
  </si>
  <si>
    <t>- Panela instantánes pulverizada, deshidratada
- Debe cumplir con la NTC 1311 sobreo productos agrícolas
- Empaque elaborado en materiales atóxicos
- Debe cumplir con la Resolucion 779 de 2006
- Debe cumplir con Resolución 333 de 2011 sobre rotulado y etiquetado nutricional y las normas que la modifiquen</t>
  </si>
  <si>
    <t>Bolsa de mínimo 100 sobres de mínimo 5 g</t>
  </si>
  <si>
    <t>Sal 1 (Compra)</t>
  </si>
  <si>
    <t>- Refinada, con un 99,9% de pureza
- Con adiciones de yodo y flúor
- Debe cumplir con Resolución 333 de 2011 sobre rotulado y etiquetado nutricional y las normas que la modifiquen</t>
  </si>
  <si>
    <t>Libra (500 g)</t>
  </si>
  <si>
    <t>Sal 2 (Compra)</t>
  </si>
  <si>
    <t>1 kg (1.000 g)</t>
  </si>
  <si>
    <t>Sal 3 (Compra)</t>
  </si>
  <si>
    <t>Salero de mínimo 130 g</t>
  </si>
  <si>
    <t>Aromática (Compra)</t>
  </si>
  <si>
    <t xml:space="preserve"> Para infusión
 Cajas disponbiles en mínimo tres (3) sabores
 100% naturales</t>
  </si>
  <si>
    <t>Cajas de mínimo 20 en sobres.</t>
  </si>
  <si>
    <t>Aromática de panela (Compra)</t>
  </si>
  <si>
    <t>- Para infusión
- Cajas disponbiles en sabor limón, yerbabuena, canela y naranja
- Panela 100% natural y ecológica
- Embalaje en cartón corrugado  
- Debe cumplir con la NTC 1311 sobre productos agrícolas 
- Empaque elaborado en materiales atóxicos 
- Debe cumplir con la Resolucion 779 de 2006 
- Debe cumplir con Resolución 333 de 2011 sobre rotulado y etiquetado nutricional y las normas que la modifiquen. 
- Uso: Panela instantánea soluble al agua 
- Azúcares reductores expresados en glucosa, mínimo 5,74%; azúcares no reductores expresados en sacarosa, máximo 90%; proteínas, mínimo 0,2%; cenizas, mínimo 1%; humedad, máximo 5%; plomo expresado como As en mg/kg, máximo 0,1;
- No debe contener PVC o Poliestireno expandido u otros plásticos de un solo uso tanto en el envase como en el embalaje.</t>
  </si>
  <si>
    <t>Bebida de frutas (Compra)</t>
  </si>
  <si>
    <t>- En jarabe
- Cajas disponbiles en mínimo tres (3) sabores</t>
  </si>
  <si>
    <t>Caja de mínimo 20 sobres</t>
  </si>
  <si>
    <t>Bebida de panela (Compra)</t>
  </si>
  <si>
    <t>- Bebida instantánea granulada
- Cajas disponbiles en mínimo tres (3) sabores</t>
  </si>
  <si>
    <t>Caja de mínimo 25 sobres</t>
  </si>
  <si>
    <t>Té (Compra)</t>
  </si>
  <si>
    <t>Caja x 20 mínimo sobres</t>
  </si>
  <si>
    <t>Infusión frutal (Compra)</t>
  </si>
  <si>
    <t>Para infusión
100% naturales
Sabores surtidos</t>
  </si>
  <si>
    <t>Agua potable 1 (Compra)</t>
  </si>
  <si>
    <t>- Agua potable purificada sin gas</t>
  </si>
  <si>
    <t>Botella plástica de
mínimo 250 ml</t>
  </si>
  <si>
    <t>Agua potable 2 (Compra)</t>
  </si>
  <si>
    <t xml:space="preserve"> - Agua potable purificada sin gas</t>
  </si>
  <si>
    <t>Botella plástica de
mínimo 500 ml</t>
  </si>
  <si>
    <t>Agua potable 3 (Compra)</t>
  </si>
  <si>
    <t xml:space="preserve"> - Agua potable purificada
-  Con gas</t>
  </si>
  <si>
    <t>Agua potable 4 (Compra)</t>
  </si>
  <si>
    <t xml:space="preserve"> Agua potable potable purificada</t>
  </si>
  <si>
    <t>Botellón de mínimo 18.9 L</t>
  </si>
  <si>
    <t>Válvula dispensadora para botellón de agua (Compra)</t>
  </si>
  <si>
    <t>-Válvula en material plástico con boquilla ajustable a los diferentes tipos de botellones</t>
  </si>
  <si>
    <t>Servilleta de tela (Compra)</t>
  </si>
  <si>
    <t>- Elaborada en tela
- Color blanco
- Dimensiones mínimas de 40 cm de largo y 40 cm de ancho.</t>
  </si>
  <si>
    <t>Cepillo para paredes y techos (Compra)</t>
  </si>
  <si>
    <t xml:space="preserve"> - Cuerpo elaborado en plástico
 - Cerdas duras en fibra plástica
 - Largo mínimo de 140 cm</t>
  </si>
  <si>
    <t>Brillador 1 (Compra)</t>
  </si>
  <si>
    <t xml:space="preserve"> Mopa elaborada en algodón
 Área de barrido mínima de 100 cm de largo por 16cm de ancho
 Armazón y mango metálico</t>
  </si>
  <si>
    <t>Brillador 2 (Compra)</t>
  </si>
  <si>
    <t xml:space="preserve"> Mopa elaborada en algodón
 Área de barrido mínima de 60 cm de largo por 16cm de ancho
 Armazón y mango metálico</t>
  </si>
  <si>
    <t>Repuestos brillador 1 (Compra)</t>
  </si>
  <si>
    <t xml:space="preserve"> Mopa elaborada en algodón
 Área de barrido mínima de 100 cm de largo por 16 cm de ancho</t>
  </si>
  <si>
    <t>Repuestos brillador 2 (Compra)</t>
  </si>
  <si>
    <t xml:space="preserve"> Mopa elaborada en algodón
 Área de barrido mínima de 60 cm de largo por 16 cm de ancho</t>
  </si>
  <si>
    <t>Destapador para sanitario (chupa) (Compra)</t>
  </si>
  <si>
    <t xml:space="preserve"> Tipo campana
 Chupa elaborada en caucho
 Diámetro mínimo de 12 cm
 Mango elaborado en madera
 Mango con longitud mínima de 33 cm</t>
  </si>
  <si>
    <t>Plumero o limpia polvo (Compra)</t>
  </si>
  <si>
    <t>- Fibras sintéticas
- Mango de plástico
- Largo total mínimo de 65 cm
- Electrostático</t>
  </si>
  <si>
    <t>Rastrillo 1 (Compra)</t>
  </si>
  <si>
    <t>- Barra dentada plástica con mínimo 18 dientes
- Mango metálico  plastificado con longitud mínima de 120 cm</t>
  </si>
  <si>
    <t>Rastrillo 2 (Compra)</t>
  </si>
  <si>
    <t>- Barra dentada metálica con mínimo 18 dientes
- Mango metálico plastificado con longitud mínima de 120 cm</t>
  </si>
  <si>
    <t>Recogedor de basura 1 (Compra)</t>
  </si>
  <si>
    <t xml:space="preserve"> Elaborado en plástico
 Con banda de goma y dientas barrescobas
 Mango con longitud mínima de 70 cm</t>
  </si>
  <si>
    <t>Recogedor de basura 2 (Compra)</t>
  </si>
  <si>
    <t xml:space="preserve"> - Elaborado en plástico
 - Plegable, con tapa que abre y cierra</t>
  </si>
  <si>
    <t>Atomizadores (Compra)</t>
  </si>
  <si>
    <t xml:space="preserve"> Elaborado en plástico
 Reutilizable
 Capacidad mínima de 500 cc
 con pistola</t>
  </si>
  <si>
    <t>Caneca para almacenar ropa sucia  (Arrendamiento)</t>
  </si>
  <si>
    <t>- Elaborado en plástico
- Dimensiones mínimas de 50 cm de alto por 30 cm de ancho
- Incluye tapa
- En colores variados</t>
  </si>
  <si>
    <t>Caneca para almacenar ropa sucia  (Compra)</t>
  </si>
  <si>
    <t>Vasos  1 (Arrendamiento)</t>
  </si>
  <si>
    <t>- Elaborado en vidrio
- Cilíndrico
- Capacidad mínima de 9 oz</t>
  </si>
  <si>
    <t>Vasos  1 (Compra)</t>
  </si>
  <si>
    <t xml:space="preserve"> Elaborado en vidrio
 Cilíndrico
 Capacidad mínima de 9 oz</t>
  </si>
  <si>
    <t>Vasos  2 (Arrendamiento)</t>
  </si>
  <si>
    <t>- Elaborado en vidrio
- Cilíndrico
- Capacidad mínima de 12 oz</t>
  </si>
  <si>
    <t>Vasos  2 (Compra)</t>
  </si>
  <si>
    <t>Cuchara  (Compra)</t>
  </si>
  <si>
    <t>- Elaboradas en acero inoxidable
- Longitud total mínima de 17 cm</t>
  </si>
  <si>
    <t>Tenedor  (Compra)</t>
  </si>
  <si>
    <t>- Elaborados en acero inoxidable
- lisos
- Longitud total mínima de 17 cm</t>
  </si>
  <si>
    <t>Cuchillo  (Compra)</t>
  </si>
  <si>
    <t>- Elaborados en acero inoxidable
- lisos
- Longitud total mínima de 20 cm</t>
  </si>
  <si>
    <t>Cuchara pequeña  (Compra)</t>
  </si>
  <si>
    <t>- Elaborados en acero inoxidable
- lisos
- Longitud total mínima de 12 cm</t>
  </si>
  <si>
    <t>Platos  1 (Arrendamiento)</t>
  </si>
  <si>
    <t>- Elaborados en porcelana blanca
- Llanos
- Color blanco sin diseño
- Diámetro mínimo de 26 cm
- Apto para uso en horno microondas</t>
  </si>
  <si>
    <t>Platos  1 (Compra)</t>
  </si>
  <si>
    <t>Platos  2 (Arrendamiento)</t>
  </si>
  <si>
    <t>- Elaborados en porcelana blanca
- Llanos
- Color blanco sin diseño
- Diámetro mínimo de 22 cm
- Apto para uso en horno microondas</t>
  </si>
  <si>
    <t>Platos  2 (Compra)</t>
  </si>
  <si>
    <t>Platos  3 (Arrendamiento)</t>
  </si>
  <si>
    <t>- Elaborados en porcelana blanca
- Llanos
- Color blanco sin diseño
- Diámetro mínimo de 16 cm
- Apto para uso en horno microondas</t>
  </si>
  <si>
    <t>Platos  3 (Compra)</t>
  </si>
  <si>
    <t>Platos  4 (Arrendamiento)</t>
  </si>
  <si>
    <t>- Elaborados en porcelana blanca
- Hondo
- Color blanco sin diseño
- Diámetro mínimo de 17 cm
- Apto para uso en horno microondas</t>
  </si>
  <si>
    <t>Platos  4 (Compra)</t>
  </si>
  <si>
    <t>Platos  5 (Arrendamiento)</t>
  </si>
  <si>
    <t>- Elaborados en porcelana blanca
- Hondo
- Color blanco  sin diseño
- Diámetro mínimo de 22 cm
- Apto para uso en horno microondas</t>
  </si>
  <si>
    <t>Platos  5 (Compra)</t>
  </si>
  <si>
    <t>Pocillos  (Arrendamiento)</t>
  </si>
  <si>
    <t>- Elaborado en porcelana blanca para café
- Sin diseño
- De mínimo 150 cc
- No se debe rayar con el uso de cubiertos
- Debe ser apta para uso en microondas</t>
  </si>
  <si>
    <t>Pocillos  (Compra)</t>
  </si>
  <si>
    <t>Juego de cubiertos  (Compra)</t>
  </si>
  <si>
    <t>- Elaborados en acero inoxidable
- Incluye cuchillo (longitud mínima de 20 cm), tenedor (longitud mínima de 17 cm), cuchara (longitud mínima de 17 cm), cuchara pequeña para postre (longitud mínima de 12 cm) y tenedor pequeño (longitud mínima de 12 cm).</t>
  </si>
  <si>
    <t>Juego de 6 puestos</t>
  </si>
  <si>
    <t>Terno para café (Arrendamiento)</t>
  </si>
  <si>
    <t>-Pocillo y plato de porcelana blanca para café.
- Sin diseño
- Plato de mínimo 12 cm de diámetro y pocillo de mínimo 150 cc
- No se debe rayar con el uso de los cubiertos y
debe ser apta para uso en horno microondas.</t>
  </si>
  <si>
    <t>Juego</t>
  </si>
  <si>
    <t>Terno para café (Compra)</t>
  </si>
  <si>
    <t>Pocillo y plato de porcelana blanca para café.
 Sin diseño
 Plato de mínimo 12 cm de diámetro y pocillo de mínimo 150 cc
 No se debe rayar con el uso de los cubiertos y
debe ser apta para uso en horno microondas.</t>
  </si>
  <si>
    <t>Vajilla  1 (Arrendamiento)</t>
  </si>
  <si>
    <t>- Elaborada en porcelana
- Sin diseño
- Compuesta de 8 puestos y cuatro piezas por puesto:
- Plato para cena (diámetro mínimo de 26 cm)
- Plato hondo (diámetro mínimo de 20 cm)
- Plato auxiliar (diámetro mínimo de 16 cm)
- Taza (capacidad mínima es de 280 cc)
- Apta para uso en horno microondas.</t>
  </si>
  <si>
    <t>Vajilla  1 (Compra)</t>
  </si>
  <si>
    <t>Vajilla  2 (Arrendamiento)</t>
  </si>
  <si>
    <t>- Elaborada en porcelana
- Sin diseño
- Compuesta de 4 puestos y cuatro piezas por puesto:
- Plato para cena (diámetro mínimo de 26 cm)
- Plato hondo (diámetro mínimo de 20 cm)
- Plato auxiliar (diámetro mínimo de 16 cm)
- Taza (capacidad mínima es de 280 cc)
- Apta para uso en horno microondas.</t>
  </si>
  <si>
    <t>Vajilla  2 (Compra)</t>
  </si>
  <si>
    <t>Cuchillo de cocina  (Compra)</t>
  </si>
  <si>
    <t>- Hoja elaborada en acero inoxidable de mínimo 20 cm de largo y 2 cm de ancho.
- Mango liso elaborado en polipropileno negro</t>
  </si>
  <si>
    <t>Tijeras de cocina  (Compra)</t>
  </si>
  <si>
    <t>- Hojas elaborada en acero inoxidable de mínimo 20 cm de largo
- Mango de plástico liso</t>
  </si>
  <si>
    <t>Jarra  (Arrendamiento)</t>
  </si>
  <si>
    <t>- Elaborada en vidrio
- Sin diseño
- Capacidad mínima de 1,5 litros</t>
  </si>
  <si>
    <t>Jarra  (Compra)</t>
  </si>
  <si>
    <t>Combustible para Cortadora de césped, sopladora de hojas y guadañas (Compra)</t>
  </si>
  <si>
    <t xml:space="preserve"> - Gasolina </t>
  </si>
  <si>
    <t>Galón</t>
  </si>
  <si>
    <t>Organizador  porta escobas  (Compra)</t>
  </si>
  <si>
    <t>- Con capacidad para organizar mínimo 4 escobas de manera simultánea</t>
  </si>
  <si>
    <t>Espátula  (Compra)</t>
  </si>
  <si>
    <t>- Metálica con mango de plástico
- Con hoja de mínimo 2 pulgadas de largo</t>
  </si>
  <si>
    <t>Haraganes 1  (Compra)</t>
  </si>
  <si>
    <t>- Para limpiar vidrios
- Con banda de goma con longitud mínima de 25 cm.
- Mango con longitud mínima de 60 cm</t>
  </si>
  <si>
    <t>Haraganes 2  (Compra)</t>
  </si>
  <si>
    <t xml:space="preserve"> Para limpiar vidrios
 Con banda de goma con longitud mínima de 50 cm.
 Mango metálico extensible con longitud mínima
de 60 cm y máxima de 150 cm</t>
  </si>
  <si>
    <t>Haraganes 3  (Compra)</t>
  </si>
  <si>
    <t>- Para escurrir pisos
- Con banda de goma con longitud mínima de 35 cm</t>
  </si>
  <si>
    <t>Haraganes 4  (Compra)</t>
  </si>
  <si>
    <t xml:space="preserve"> Para escurrir pisos
Con banda de goma con longitud mínima de 50 cm.</t>
  </si>
  <si>
    <t>Balde (Arrendamiento)</t>
  </si>
  <si>
    <t xml:space="preserve">- Capacidad mínima de 10 litros
- Con manija móvil
- Con "pico" antiderrames
- Disponibles en diferentes colores
- Elaborado en material reciclable
- Marcado de acuerdo con la norma ISO 11469 y ISO 1043. </t>
  </si>
  <si>
    <t>Balde (Compra)</t>
  </si>
  <si>
    <t xml:space="preserve"> Capacidad mínima de 10 litros
 Con manija móvil
 Con "pico" antiderrames
 Disponibles en diferentes colores
 Elaborado en material reciclable
 Marcado de acuerdo con la norma ISO 11469 y ISO 1043. </t>
  </si>
  <si>
    <t>Plato Biodegradable 1 (Compra)</t>
  </si>
  <si>
    <t>- Plato pando, circular, sin divisiones 
- Biodegradable  
-Tamaño: 15 cm
- Sin ala
- Elaborado con la fibra de caña de azúcar o almidón de maíz
- No debe contener PVC o Poliestireno expandido u otros plásticos de un solo uso tanto en el envase como en el embalaje.</t>
  </si>
  <si>
    <t>Plato Biodegradable 2 (Compra)</t>
  </si>
  <si>
    <t>- Plato pando, circular, sin divisiones 
- Biodegradable  
-Tamaño: 18 cm
- Sin ala
- Elaborado con la fibra de caña de azúcar o almidón de maíz
- No debe contener PVC o Poliestireno expandido u otros plásticos de un solo uso tanto en el envase como en el embalaje.</t>
  </si>
  <si>
    <t>Pocillos 1 (Arrendamiento)</t>
  </si>
  <si>
    <t>- Elaborado en porcelana blanca para café
- De mínimo 170 cc
- No se debe rayar con el uso de cubiertos
- Debe ser apta para uso en microondas</t>
  </si>
  <si>
    <t>Pocillos 1 (Compra)</t>
  </si>
  <si>
    <t>Terno para café  (Arrendamiento)</t>
  </si>
  <si>
    <t>-Pocillo y plato de porcelana blanca para café.
- Plato de mínimo 13 cm de diámetro y pocillo de mínimo 170 cc
- No se debe rayar con el uso de los cubiertos y
debe ser apta para uso en horno microondas.</t>
  </si>
  <si>
    <t>Terno para café  (Compra)</t>
  </si>
  <si>
    <t>Cafetera 1 (Arrendamiento)</t>
  </si>
  <si>
    <t xml:space="preserve"> - Capacidad mínima de 12 tazas
 - 120 voltios
 - Potencia mínima de 900 w
 - Filtro permanente
 - Material plástico
 - Jarra de vidrio</t>
  </si>
  <si>
    <t>Cafetera 1 (Compra)</t>
  </si>
  <si>
    <t>Vajilla  3 (Arrendamiento)</t>
  </si>
  <si>
    <t>- Elaborada en porcelana
- Compuesta de 8 puestos y cuatro piezas por puesto:
- Plato para cena (diámetro mínimo de 26 cm)
- Plato hondo (diámetro mínimo de 20 cm)
- Plato auxiliar (diámetro mínimo de 17 cm)
- Taza (capacidad mínima es de 280 cc)
- Apta para uso en horno microondas</t>
  </si>
  <si>
    <t>Vajilla  3 (Compra)</t>
  </si>
  <si>
    <t>Vajilla  4 (Arrendamiento)</t>
  </si>
  <si>
    <t>- Elaborada en porcelana
- Compuesta de 4 puestos y cuatro piezas por puesto:
- Plato para cena (diámetro mínimo de 26 cm)
- Plato hondo (diámetro mínimo de 20 cm)
- Plato auxiliar (diámetro mínimo de 17 cm)
- Taza (capacidad mínima es de 280 cc)
- Apta para uso en horno microondas</t>
  </si>
  <si>
    <t>Vajilla  4 (Compra)</t>
  </si>
  <si>
    <t>Portavasos (Arrendamiento)</t>
  </si>
  <si>
    <t>- Elaborado en acero inoxidable
- Diámetro mínimo de 12 cm</t>
  </si>
  <si>
    <t>Portavasos (Compra)</t>
  </si>
  <si>
    <t xml:space="preserve"> Elaborada en acero inoxidable
 Sin diseño
 Dimensiones mínimas de 37 cm de largo por 27 cm de ancho</t>
  </si>
  <si>
    <t>Bandeja 1 (Compra)</t>
  </si>
  <si>
    <t xml:space="preserve"> Elaborada en acero inoxidable
 Sin diseño
 Dimensiones mínimas de 50 cm de largo por 33 cm de ancho</t>
  </si>
  <si>
    <t>Bandeja 2 (Compra)</t>
  </si>
  <si>
    <t>Bandeja 3 (Arrendamiento)</t>
  </si>
  <si>
    <t>- Elaborada en plástico
- Superficie antideslizante
- Diseño sencillo
- Dimensiones mínimas de 37cm de largo por 27 cm de ancho
- Color blanco o beige</t>
  </si>
  <si>
    <t>Bandeja 3 (Compra)</t>
  </si>
  <si>
    <t>Bandeja 4 (Arrendamiento)</t>
  </si>
  <si>
    <t>- Elaborada en plástico
- Superficie antideslizante
- Diseño sencillo
- Dimensiones mínimas de 45 cm de largo por 35 cm de ancho
- Color blanco o beige</t>
  </si>
  <si>
    <t>Bandeja 4 (Compra)</t>
  </si>
  <si>
    <t xml:space="preserve"> Elaborada en aluminio
 Capacidad mínima de 2 litros</t>
  </si>
  <si>
    <t>Olleta (Compra)</t>
  </si>
  <si>
    <t>Olla 1 (Arrendamiento)</t>
  </si>
  <si>
    <t>- Elaborada en aluminio
- Con tapa en aluminio
- Capacidad mínima de 3 litros</t>
  </si>
  <si>
    <t>Olla 1 (Compra)</t>
  </si>
  <si>
    <t xml:space="preserve"> Elaborada en aluminio
 Con tapa en aluminio
 Capacidad mínima de 5 litros</t>
  </si>
  <si>
    <t>Olla 2 (Compra)</t>
  </si>
  <si>
    <t>Escurridor para platos (Arrendamiento)</t>
  </si>
  <si>
    <t>- Elaborado en plástico
- Con rejilla, portacubiertos y bandeja plástica de goteo
- Dimensiones mínimas de 40 cm de largo y 30 cm de ancho</t>
  </si>
  <si>
    <t>Escurridor para platos (Compra)</t>
  </si>
  <si>
    <t>Soporte para Botellón de agua (Compra)</t>
  </si>
  <si>
    <t>Metálico
 Plegable</t>
  </si>
  <si>
    <t>Carro exprimidor de trapero 1 (Arrendamiento)</t>
  </si>
  <si>
    <t xml:space="preserve"> - Elaborado en plástico
 - Capacidad mínima de 24 litros
 - Con cuatro ruedas y manija de escurridor</t>
  </si>
  <si>
    <t>Carro exprimidor de trapero 1 (Compra)</t>
  </si>
  <si>
    <t xml:space="preserve"> Elaborado en plástico
 Capacidad mínima de 35 litros
 Con cuatro ruedas y manija de escurridor</t>
  </si>
  <si>
    <t>Carro exprimidor de trapero 2 (Compra)</t>
  </si>
  <si>
    <t>Carros para limpieza (Arrendamiento)</t>
  </si>
  <si>
    <t>- Tamaño mínimo de 70 cm de largo por 50 cm de ancho por 95 cm de alto
- Mínimo dos bandejas de servicio
- Con mínimo una bolsa de limpieza
- Con plataforma para balde escurridor
- Con cuatro ruedas antirayones
- Ruedas delanteras con ángulo de giro de 360 grados</t>
  </si>
  <si>
    <t>Carros para limpieza (Compra)</t>
  </si>
  <si>
    <t xml:space="preserve"> Elaborado en plástico
 Mínimo dos estantes para distribución de bebidas
 Tamaño mínimo de 80 cm de largo por 47 cm de ancho por 90 cm de alto</t>
  </si>
  <si>
    <t>Carro de bebidas (Compra)</t>
  </si>
  <si>
    <t>Escalera 1 (Arrendamiento)</t>
  </si>
  <si>
    <t xml:space="preserve"> - Cuerpo plástico
- Altura mínima de mínimo dos pasos.</t>
  </si>
  <si>
    <t>Escalera 1 (Compra)</t>
  </si>
  <si>
    <t>Cuerpo Metálico
 Altura mínima demínimo dos pasos.</t>
  </si>
  <si>
    <t>Escalera 2 (Compra)</t>
  </si>
  <si>
    <t>Escalera 3 (Arrendamiento)</t>
  </si>
  <si>
    <t xml:space="preserve"> - Cuerpo Metálico
- Altura mínima de mínimo cuatro pasos.</t>
  </si>
  <si>
    <t>Escalera 3 (Compra)</t>
  </si>
  <si>
    <t>Escalera 4 (Arrendamiento)</t>
  </si>
  <si>
    <t xml:space="preserve"> - Cuerpo Metálico
- Altura mínima de mínimo seis pasos. </t>
  </si>
  <si>
    <t>Escalera 4 (Compra)</t>
  </si>
  <si>
    <t>Cuerpo en aluminio, tipo tijera
 Altura mínima de 5 escalones
 Con capacidad de resistencia a una carga concentrada en cualquier punto del escalón de 127 kg
 Con tapones de caucho antideslizantes</t>
  </si>
  <si>
    <t>Escalera de tipo industrial (Compra)</t>
  </si>
  <si>
    <t>Mangueras 1 (Arrendamiento)</t>
  </si>
  <si>
    <t xml:space="preserve"> - Longitud mínima de 20 metros
 - Elaborada en PVC
 - Con terminales roscadas en ambos extremos
 - Incluye accesorios: acoples y pistola </t>
  </si>
  <si>
    <t>Mangueras 1 (Compra)</t>
  </si>
  <si>
    <t xml:space="preserve"> Longitud mínima de 30 metros
 Elaborada en PVC
 Con terminales roscadas en ambos extremos
 Incluye accesorios: acoples y pistola</t>
  </si>
  <si>
    <t>Mangueras 2 (Compra)</t>
  </si>
  <si>
    <t xml:space="preserve"> Longitud mínima de 50 metros
 Elaborada en PVC
 Con terminales roscadas en ambos extremos
 Incluye accesorios: acoples y pistola</t>
  </si>
  <si>
    <t>Mangueras 3 (Compra)</t>
  </si>
  <si>
    <t>Contenedor de basura 1 (Compra)</t>
  </si>
  <si>
    <t>- Elaborado en plástico
- Tapa con pedal
- Capacidad mínima de 10 litros
- Color negro
- Impresión de la palabra "Plásticos" en la cara delantera del contenedor</t>
  </si>
  <si>
    <t>Contenedor de basura 2 (Compra)</t>
  </si>
  <si>
    <t>- Elaborado en plástico
- Tapa con pedal
- Capacidad mínima de 10 litros
- Color blanco
- Impresión de las palabras "Papel y cartón" en la cara delantera del contenedor</t>
  </si>
  <si>
    <t>Contenedor de basura 3 (Compra)</t>
  </si>
  <si>
    <t>- Elaborado en plástico
- Tapa con pedal
- Capacidad mínima de 10 litros
- Color verde
- Impresión de las palabras  "No reciclables" u "Orgánicos" u "Ordinarios" en la cara delantera del contenedor</t>
  </si>
  <si>
    <t>Contenedor de basura 4 (Compra)</t>
  </si>
  <si>
    <t>- Elaborado en plástico
- Tapa con pedal
- Capacidad mínima de 10 litros
- Color rojo
- Impresión de las palabras "Riesgo biológico" o "Residuos peligrosos" en la cara delantera del contenedor</t>
  </si>
  <si>
    <t>Contenedor de basura 5 (Compra)</t>
  </si>
  <si>
    <t>- Elaborado en plástico
- Tapa con pedal
- Capacidad mínima de 20 litros
- Color negro
- Impresión de la palabra "Plásticos" en la cara delantera del contenedor</t>
  </si>
  <si>
    <t>Contenedor de basura 6 (Compra)</t>
  </si>
  <si>
    <t>- Elaborado en plástico
- Tapa con pedal
- Capacidad mínima de 20 litros
- Color blanco
- Impresión de las palabras "Papel y cartón" en la cara delantera del contenedor</t>
  </si>
  <si>
    <t>Contenedor de basura 7 (Compra)</t>
  </si>
  <si>
    <t>- Elaborado en plástico
- Tapa con pedal
- Capacidad mínima de 20 litros
- Color verde
- Impresión de las palabras  "No reciclables" u "Orgánicos" u "Ordinarios" en la cara delantera del contenedor</t>
  </si>
  <si>
    <t>Contenedor de basura 8 (Compra)</t>
  </si>
  <si>
    <t>- Elaborado en plástico
- Tapa con pedal
- Capacidad mínima de 20 litros
- Color rojo
- Impresión de las palabras "Riesgo biológico" o "Residuos peligrosos" en la cara delantera del
contenedor</t>
  </si>
  <si>
    <t>Contenedor de basura 9 (Compra)</t>
  </si>
  <si>
    <t>- Elaborado en plástico
- Con tapa en vaivén
- Capacidad mínima de 50 litros
- Color negro
- Impresión de la palabra "Plásticos" en la cara delantera del contenedor</t>
  </si>
  <si>
    <t>Contenedor de basura 10 (Compra)</t>
  </si>
  <si>
    <t>- Elaborado en plástico
- Con tapa en vaivén
- Capacidad mínima de 50 litros
- Color blanco
- Impresión de las palabras "Papel y cartón" en la cara delantera del contenedor</t>
  </si>
  <si>
    <t>Contenedor de basura 11 (Compra)</t>
  </si>
  <si>
    <t>- Elaborado en plástico
- Con tapa en vaivén
- Capacidad mínima de 50 litros
- Color verde
- Impresión de las palabras  "No reciclables" u "Orgánicos" u "Ordinarios" en la cara delantera del contenedor</t>
  </si>
  <si>
    <t>Contenedor de basura 12 (Compra)</t>
  </si>
  <si>
    <t>- Elaborado en plástico
- Con tapa en vaivén
- Capacidad mínima de 50 litros
- Color rojo
- Impresión de las palabras "Riesgo biológico" o "Residuos peligrosos" en la cara delantera del contenedor</t>
  </si>
  <si>
    <t>Contenedor de basura 13 (Compra)</t>
  </si>
  <si>
    <t>- Elaborado en plástico
-- Con tapa en vaivén
- Capacidad mínima de 120 litros
- Color negro
- Impresión de la palabra "Plásticos" en la cara delantera del contenedor</t>
  </si>
  <si>
    <t>Contenedor de basura 14 (Compra)</t>
  </si>
  <si>
    <t>- Elaborado en plástico
- Con tapa en vaivén
- Capacidad mínima de 120 litros
- Color blanco
- Impresión de las palabras "Papel y cartón" en la cara delantera del contenedor</t>
  </si>
  <si>
    <t>Contenedor de basura 15 (Compra)</t>
  </si>
  <si>
    <t>- Elaborado en plástico
- Con tapa en vaivén
- Capacidad mínima de 120 litros
- Color verde
- Impresión de las palabras "No reciclables" u "Orgánicos" u "Ordinarios" en la cara delantera del contenedor</t>
  </si>
  <si>
    <t>Contenedor de basura 16 (Compra)</t>
  </si>
  <si>
    <t>- Elaborado en plástico
- Con tapa en vaivén
- Capacidad mínima de 120 litros
- Color rojo
- Impresión de las palabras "Riesgo biológico" o
"Residuos peligrosos" en la cara delantera del contenedor</t>
  </si>
  <si>
    <t>Contenedor de basura 17 (Compra)</t>
  </si>
  <si>
    <t>- Elaborado en plástico
- Con tapa
- Capacidad mínima de 180 litros
- Color negro
- Con ruedas traseras macizas y manijas</t>
  </si>
  <si>
    <t>Contenedor de basura 18 (Compra)</t>
  </si>
  <si>
    <t>- Elaborado en plástico
- Con tapa
- Capacidad mínima de 180 litros
- Color verde
- Con ruedas traseras macizas y manijas</t>
  </si>
  <si>
    <t>Contenedor de basura 19 (Compra)</t>
  </si>
  <si>
    <t>- Elaborado en plástico
- Con tapa
- Capacidad mínima de 180 litros
- Color blanco
- Con ruedas traseras macizas y manijas</t>
  </si>
  <si>
    <t>Contenedor de basura 20 (Compra)</t>
  </si>
  <si>
    <t>- Elaborado en plástico
- Con tapa
- Capacidad mínima de 240 litros
- Color negro
- Con ruedas traseras macizas y manijas</t>
  </si>
  <si>
    <t>Contenedor de basura 21 (Compra)</t>
  </si>
  <si>
    <t>- Elaborado en plástico
- Con tapa
- Capacidad mínima de 240 litros
- Color verde
- Con ruedas traseras macizas y manijas</t>
  </si>
  <si>
    <t>Contenedor de basura 22 (Compra)</t>
  </si>
  <si>
    <t>- Elaborado en plástico
- Con tapa
- Capacidad mínima de 240 litros
- Color blanco
- Con ruedas traseras macizas y manijas</t>
  </si>
  <si>
    <t>Contenedor de basura 23 (Compra)</t>
  </si>
  <si>
    <t>- Elaborado en plástico
- Con tapa
- Capacidad mínima de 340 litros
- Color negro
- Con ruedas traseras macizas y manijas</t>
  </si>
  <si>
    <t>Contenedor de basura 24 (Compra)</t>
  </si>
  <si>
    <t>- Elaborado en plástico
- Con tapa
- Capacidad mínima de 340 litros
- Color verde
- Con ruedas traseras macizas y manijas</t>
  </si>
  <si>
    <t>Contenedor de basura 25 (Compra)</t>
  </si>
  <si>
    <t>- Elaborado en plástico
- Con tapa
- Capacidad mínima de 340 litros
- Color blanco
- Con ruedas traseras macizas y manijas</t>
  </si>
  <si>
    <t>Contenedor de basura 26 (Compra)</t>
  </si>
  <si>
    <t>- Elaborado en plástico
- Con tapa
- Capacidad mínima de 760 litros
- Color negro
- Con ruedas traseras macizas y manijas</t>
  </si>
  <si>
    <t>Contenedor de basura 27 (Compra)</t>
  </si>
  <si>
    <t>- Elaborado en plástico
- Con tapa
- Capacidad mínima de 760 litros
- Color verde
- Con ruedas traseras macizas y manijas</t>
  </si>
  <si>
    <t>Contenedor de basura 28 (Compra)</t>
  </si>
  <si>
    <t>- Elaborado en plástico
- Con tapa
- Capacidad mínima de 760 litros
- Color blanco
- Con ruedas traseras macizas y manijas</t>
  </si>
  <si>
    <t>Contenedor de basura 29 (Compra)</t>
  </si>
  <si>
    <t>- Elaborado en plástico
- Con tapa
- Capacidad mínima de 1.000 litros
- Color blanco
- Con ruedas traseras macizas y manijas</t>
  </si>
  <si>
    <t>Contenedor de basura 30 (Compra)</t>
  </si>
  <si>
    <t>- Elaborado en plástico
- Con tapa
- Capacidad mínima de 1.000 litros
- Color verde
- Con ruedas traseras macizas y manijas</t>
  </si>
  <si>
    <t>Punto Ecológico 1 (Compra)</t>
  </si>
  <si>
    <t>- Base metálica
- Mínimo tres contenedores así:
- Contenedor color verde con palabras "residuos orgánicos aprovechables: restos de comida, desechos agrícolas" en la cara frontal
- Contenedor color blanco con palabras "residuos aprovechables como plástico, vidrio, metales, multicapa, papel y cartón" en la cara frontal
- Contenedor color negro con las palabaras "residuos no aprovechables: papel higiénico, servilletas, papeles y cartones contaminados con comida, papeles metalizados" en la cara frontal
- Capacidad mínima de 20 litros para cada contenedor
- Contenedores elaborados en plástico
- Debe cumplir con lo estipualdo en el artíuculo 4° de la Resolución 2184 del 26 de diciembre de 2019</t>
  </si>
  <si>
    <t>Punto Ecológico 2 (Compra)</t>
  </si>
  <si>
    <t>- Base metálica
- Mínimo tres contenedores así:
- Contenedor color verde con palabras "residuos orgánicos aprovechables: restos de comida, desechos agrícolas" en la cara frontal
- Contenedor color blanco con palabras "residuos aprovechables como plástico, vidrio, metales, multicapa, papel y cartón" en la cara frontal
- Contenedor color negro con las palabaras "residuos no aprovechables: papel higiénico, servilletas, papeles y cartones contaminados con comida, papeles metalizados" en la cara frontal
- Capacidad mínima de 35 litros para cada contenedor
- Contenedores elaborados en plástico
- Debe cumplir con lo estipualdo en el artíuclo 4° de la Resolución 2184 del 26 de diciembre de 2019</t>
  </si>
  <si>
    <t>Punto Ecológico 3 (Compra)</t>
  </si>
  <si>
    <t>- Base metálica con techo en material metálico
- Mínimo tres contenedores así:
- Contenedor color verde con palabras "residuos orgánicos aprovechables: restos de comida, desechos agrícolas" en la cara frontal
- Contenedor color blanco con palabras "residuos aprovechables como plástico, vidrio, metales, multicapa, papel y cartón" en la cara frontal
- Contenedor color negro con las palabaras "residuos no aprovechables: papel higiénico, servilletas, papeles y cartones contaminados con comida, papeles metalizados" en la cara frontal
- Capacidad mínima de 35 litros para cada contenedor
- Contenedores elaborados en plástico
- Debe cumplir con lo estipualdo en el artíuclo 4° de la Resolución 2184 del 26 de diciembre de 2019</t>
  </si>
  <si>
    <t>Punto Ecológico 4 (Compra)</t>
  </si>
  <si>
    <t xml:space="preserve"> Base metálica
 Mínimo tres contenedores así:
 Contenedor color verde con palabras "residuos orgánicos aprovechables: restos de comida, desechos agrícolas" en la cara frontal
 Contenedor color blanco con palabras "residuos aprovechables como plástico, vidrio, metales, multicapa, papel y cartón" en la cara frontal
 Contenedor color negro con las palabaras "residuos no aprovechables: papel higiénico, servilletas, papeles y cartones contaminados con comida, papeles metalizados" en la cara frontal
 Capacidad mínima de 50 litros para cada contenedor
 Contenedores elaborados en plástico
 Debe cumplir con lo estipualdo en el artíuclo 4° de la Resolución 2184 del 26 de diciembre de 2019</t>
  </si>
  <si>
    <t>Punto Ecológico 5 (Compra)</t>
  </si>
  <si>
    <t xml:space="preserve"> Base metálica con techo en material metálico
 Mínimo tres contenedores así:
 Contenedor color verde con palabras "residuos orgánicos aprovechables: restos de comida, desechos agrícolas" en la cara frontal
 Contenedor color blanco con palabras "residuos aprovechables como plástico, vidrio, metales, multicapa, papel y cartón" en la cara frontal
 Contenedor color negro con las palabaras "residuos no aprovechables: papel higiénico, servilletas, papeles y cartones contaminados con comida, papeles metalizados" en la cara frontal
 Capacidad mínima de 50 litros para cada contenedor
 Contenedores elaborados en plástico
 Debe cumplir con lo estipualdo en el artíuclo 4° de la Resolución 2184 del 26 de diciembre de 2019</t>
  </si>
  <si>
    <t>Punto Ecológico 6 (Compra)</t>
  </si>
  <si>
    <t xml:space="preserve"> Base metálica
 Mínimo tres contenedores así:
 Contenedor color verde con palabras "residuos orgánicos aprovechables: restos de comida, desechos agrícolas" en la cara frontal
 Contenedor color blanco con palabras "residuos aprovechables como plástico, vidrio, metales, multicapa, papel y cartón" en la cara frontal
 Contenedor color negro con las palabaras "residuos no aprovechables: papel higiénico, servilletas, papeles y cartones contaminados con comida, papeles metalizados" en la cara frontal
 Capacidad mínima de 100 litros para cada contenedor
 Contenedores elaborados en plástico
 Debe cumplir con lo estipualdo en el artíuclo 4° de la Resolución 2184 del 26 de diciembre de 2019</t>
  </si>
  <si>
    <t>Papelera 1 (Compra)</t>
  </si>
  <si>
    <t>- Cuerpo metálico enmallado sin tapa
- Con capacidad mínima de 10 litros
- Diseño para oficina</t>
  </si>
  <si>
    <t>Papelera 2 (Compra)</t>
  </si>
  <si>
    <t>- Cuerpo plástico
- Con mecanismo de pedal para abrir y cerrar tapa
- Con capacidad mínima de 10 litros
- Diseño para baño</t>
  </si>
  <si>
    <t>Papelera 3 (Compra)</t>
  </si>
  <si>
    <t>- Cuerpo plástico sin tapa
- Con capacidad mínima de 10 litros
- Diseño para baño</t>
  </si>
  <si>
    <t>Papelera 4 (Compra)</t>
  </si>
  <si>
    <t>- Papelera de oficina de plástico reciclado
- Color gris o negro
- Con capacidad de 5 litros
- Diámetro: 22 cm aproxi. Largo: 24 cm. 
No debe contener PVC o Poliestireno expandido u otros plásticos de un solo uso tanto en el envase como en el embalaje.</t>
  </si>
  <si>
    <t>Papelera residuos peligrosos 1 (Compra)</t>
  </si>
  <si>
    <t>- Cuerpo plástico
- Con mecanismo de pedal para abrir y cerrar tapa
- Con capacidad mínima de 10 litros
- Diseño para baño
- Color rojo
- Con las palabras "Riesgo biológico" en la cara frontal</t>
  </si>
  <si>
    <t>Papelera residuos peligrosos 2 (Compra)</t>
  </si>
  <si>
    <t>- Cuerpo plástico
- Con mecanismo de pedal para abrir y cerrar tapa
- Con capacidad mínima de 20 litros
- Diseño para baño
- Color rojo
- Con las palabras "Riesgo biológico" en la cara frontal</t>
  </si>
  <si>
    <t>Señales peatonales de prevención y atención 1 (Compra)</t>
  </si>
  <si>
    <t>- Elaborado en plástico
- Tipo tijera, plegable
- Tamaño mínimo de 25 cm de ancho por 60 cm de alto por 22 cm de largo.
- Impresión en las dos caras con las palabras "Cerrado" o "Área cerrada" o "No pasar".
- Color amarillo</t>
  </si>
  <si>
    <t>Señales peatonales de prevención y atención 2 (Compra)</t>
  </si>
  <si>
    <t>- Elaborado en plástico
- Tipo tijera, plegable
- Tamaño mínimo de 25 cm de ancho por 60 cm de alto por 22 cm de largo.
- Impresión en las dos caras con las palabras "Cuidado".
- Color amarillo
- Acordes con la reglamentación establecida por la NTC 1461</t>
  </si>
  <si>
    <t>Señales peatonales de prevención y atención 3 (Compra)</t>
  </si>
  <si>
    <t xml:space="preserve"> Elaborado en plástico
 Tipo tijera, plegable
 Tamaño mínimo de 25 cm de ancho por 60 cm de alto por 22 cm de largo.
 Impresión en las dos caras con las palabras "Piso húmedo o "Piso mojado"".
 Color amarillo
 Acordes con la reglamentación establecida por la NTC 1461</t>
  </si>
  <si>
    <t>Dispensador para papel higiénico 1 (Compra)</t>
  </si>
  <si>
    <t>- Elaborado en plástico ABS blanco
- Para rollo de 250 metros y 400 metros
- Con visor para ver el estado del rollo
- Con cerradura y llave
- Incluye los elementos necesarios para realizar la instalación en pared
-Incluye el costo de instalación.</t>
  </si>
  <si>
    <t>Dispensador para papel higiénico 2 (Compra)</t>
  </si>
  <si>
    <t xml:space="preserve"> Elaborado en acero inoxidable
 Para rollo de 250 metros y 400 metros
 Con visor para ver el estado del rollo
 Con cerradura y llave
 Incluye los elementos necesarios para realizar la instalación en pared
Incluye el costo de instalación.</t>
  </si>
  <si>
    <t>Dispensador de toallas de manos 1 (Compra)</t>
  </si>
  <si>
    <t>- Elaborado en plástico ABS
- Para toallas de papel en rollo de 150 metros y 250 metros
- Con mecanismo accionador de palanca, perilla giratoria o para halar con la mano.
- Con cuchilla serrada para cortar la toalla de manos
- Con cerradura y llave
- Incluye los elementos necesarios para realizar la instalación en pared
 - Incluye el costo de instalación</t>
  </si>
  <si>
    <t>Dispensador de toallas de manos 2 (Compra)</t>
  </si>
  <si>
    <t>- Elaborado en plástico ABS
- Para toallas de papel interdobladas con capacidad mínima de 300 toallas
- Con mecanismo para halar con la mano.
- Con cerradura y llave
- Incluye los elementos necesarios para realizar la instalación en pared
-Incluye el costo de instalación</t>
  </si>
  <si>
    <t>Dispensador de toallas de manos 3 (Compra)</t>
  </si>
  <si>
    <t xml:space="preserve"> Elaborado en acero inoxidable
 Para toallas de papel interdobladas con capacidad mínima de 300 toallas
 Con mecanismo para halar con la mano.
 Con cerradura y llave
 Incluye los elementos necesarios para realizar la instalación en pared
Incluye el costo de instalación</t>
  </si>
  <si>
    <t>Dispensador de jabón líquido 1 (Compra)</t>
  </si>
  <si>
    <t>- Elaborado en plástico ABS blanco
- Con válvula manual anticorrosiva.
- Uso habilitado para cualquier jabón líquido con capacidad mínima de 500 cc
- Incluye los elementos necesarios para realizar la instalación en pared
-Incluye el costo de instalación</t>
  </si>
  <si>
    <t>Dispensador de jabón líquido 2 (Compra)</t>
  </si>
  <si>
    <t>- Elaborado en plástico ABS blanco
- Con sensor para suministro de jabón
- Uso habilitado para cualquier jabón líquido con capacidad mínima de 500 ml
- Incluye los elementos necesarios para realizar la instalación en pared
 -Incluye el costo de instalación'</t>
  </si>
  <si>
    <t>Dispensador de jabón líquido 3 (Compra)</t>
  </si>
  <si>
    <t xml:space="preserve"> Elaborado en acero inoxidable
 Con válvula manual anticorrosiva.
 Uso habilitado para cualquier jabón líquido con capacidad mínima de 800 ml
 Con cerradura y llave
 Incluye los elementos necesarios para realizar la instalación en pared
 Incluye el el costo de instalación'</t>
  </si>
  <si>
    <t>Dispensador de jabón líquido 4 (Compra)</t>
  </si>
  <si>
    <t>- Elaborado en acero inoxidable
- Con sensor para suministro de jabón
- Uso habilitado para cualquier jabón líquido con capacidad mínima de 800 ml
- Con cerradura y llave
- Incluye los elementos necesarios para realizar la instalación en pared
 -Incluye el costo de instalación'</t>
  </si>
  <si>
    <t>Dispensador para ambientador (Compra)</t>
  </si>
  <si>
    <t xml:space="preserve"> - Elaborado en plástico ABS blanco
 - Con dispersión programable de líquido ambientador
 - Capacidad mínima de 250 ml
- Incluye los elementos necesarios para realizar la instalación en pared
- Incluye aerosol para recarga mensual
-Incluye el costo de instalación</t>
  </si>
  <si>
    <t>Dispensador goteo por gravedad y recarga (Compra)</t>
  </si>
  <si>
    <t xml:space="preserve"> Elaborado en PVC blanco
 Goteo programable para desodorizar sanitarios y orinales
 Incluye manguera plástica de goteo
 Incluye los elementos necesarios para realizar la instalación en pared
 Incluye líquido para recarga mensual con agentes tensoactivos</t>
  </si>
  <si>
    <t>Dispensador de agua (Compra)</t>
  </si>
  <si>
    <t xml:space="preserve">- Dispensador de agua fría y caliente
- Sistema de filtración multinivel
- Uso de gas refrigerante seguro para la capa de ozono
</t>
  </si>
  <si>
    <t>Dispensador de agua con botellón (Compra)</t>
  </si>
  <si>
    <t xml:space="preserve">- Dispensador de agua fría y caliente
- Uso de gas refrigerante seguro para la capa de ozono
</t>
  </si>
  <si>
    <t>Greca para tintos 1 (Arrendamiento)</t>
  </si>
  <si>
    <t>- Eléctrica de 110 v
- Cuerpo elaborada en lámina de acero inoxidable de calibre 24 como mínimo
- Resistencias elaboradas en cobre
- Terminales elaboradas en cobre remplazables con soldadura
- Mínimo dos servicios
- Con su respectivo filtro y aro
 - Con capacidad para 30 tintos</t>
  </si>
  <si>
    <t>Greca para tintos 1 (Compra)</t>
  </si>
  <si>
    <t xml:space="preserve"> Eléctrica de 110 v
 Cuerpo elaborada en lámina de acero inoxidable de calibre 24 como mínimo, grado alimento
 Resistencias elaboradas en cobre
 Terminales elaboradas en cobre remplazables sin soldadura
 Mínimo 2 servicios
 Con su respectivo filtro y aro
 Con capacidad para 60 tintos</t>
  </si>
  <si>
    <t>Greca para tintos 2 (Compra)</t>
  </si>
  <si>
    <t xml:space="preserve"> Eléctrica de 110 v
 Cuerpo elaborada en lámina de acero inoxidable de calibre 24 como mínimo, grado alimento
 Resistencias elaboradas en cobre
 Terminales elaboradas en cobre remplazables sin soldadura
 Mínimo dos servicios
 Con su respectivo filtro y aro
Con capacidad para 120 tintos</t>
  </si>
  <si>
    <t>Greca para tintos 3 (Compra)</t>
  </si>
  <si>
    <t>Máquina de filtrado para café (Compra)</t>
  </si>
  <si>
    <t>- Cafetera de método filtrado de café por goteo con conexión directamente a la red de agua o con opción de usarse completamente portátil sin requerir conexión directa a la red de agua
- Grifo para dispensar agua caliente
- Capacidad para termos de 1.9 a 3L, capacidad de 14 litros hora
- Incluye termo con capacidad de mantener la bebida caliente, conservando la calidad de la taza de café durante mínimo 3 horas
- Revestimiento de acero inoxidable con bomba tipo dispensador 
- Capacidad de 2,5 0 3,0 litros.</t>
  </si>
  <si>
    <t>Horno microondas (Arrendamiento)</t>
  </si>
  <si>
    <t>- Potencia mínima de 900 w
- Tamaño mínimo de 30 cm de ancho por 25 cm de alto por 35 cm de profundidad.
- Con bandera giratoria de cristal templado
- Con programas automáticos</t>
  </si>
  <si>
    <t>Horno microondas (Compra)</t>
  </si>
  <si>
    <t xml:space="preserve"> Potencia mínima de 1000 w
 Tamaño mínimo de 30 cm de ancho por 30 cm de alto por 40 cm de profundidad.
 Descongelamiento automático
 Con programas automáticos</t>
  </si>
  <si>
    <t>Horno microondas de tipo industrial (Compra)</t>
  </si>
  <si>
    <t xml:space="preserve"> De dos puestos
 Lámina esmaltada
 Eléctrica
 Con perilla para graduar mínimo 3 niveles de calor</t>
  </si>
  <si>
    <t>Estufa 1 (Compra)</t>
  </si>
  <si>
    <t>Estufa 2 (Arrendamiento)</t>
  </si>
  <si>
    <t>- De dos puestos
- Lámina esmaltada- A gas
- Con perilla y quemador para graduar la llama
- Con parrilla</t>
  </si>
  <si>
    <t>Estufa 2 (Compra)</t>
  </si>
  <si>
    <t>- De dos puestos
- Lámina esmaltada
- A gas
- Con perilla y quemador para graduar la llama
- Con parrilla</t>
  </si>
  <si>
    <t>Extensión eléctrica 1 (Compra)</t>
  </si>
  <si>
    <t>- De mínimo 25 metros de longitud 
- Tipo industrial
- Recubierta en plástico PVC
- Con clavijas
- Calibre 12</t>
  </si>
  <si>
    <t>Extensión eléctrica 2 (Compra)</t>
  </si>
  <si>
    <t>- De mínimo 30 metros de longitud
- Recubierta en plástico PVC
- Con clavijas
- Tipo industrial
- Calibre 12</t>
  </si>
  <si>
    <t>Aspiradora 1 (Arrendamiento)</t>
  </si>
  <si>
    <t>- De uso industrial para aspirado en seco y húmedo
- Motor con potencia 1200 w y 1400 w
- Capacidad entre 15 y 20 litros
- Cable de potencia con longitud mínima de 5m
- Accesorios mínimos: manguera puntera, 2 tubos para extensión, cepillos para tapizados</t>
  </si>
  <si>
    <t>Aspiradora 1 (Compra)</t>
  </si>
  <si>
    <t xml:space="preserve"> De uso industrial para aspirado en seco y húmedo
 Motor con potencia entre 1200 w y 1400 w
 Capacidad entre 45 y 55 litros
 Cable de potencia con longitud mínima de 5m
 Accesorios mínimos: manguera puntera, 2 tubos para extensión, cepillos para tapizados</t>
  </si>
  <si>
    <t>Aspiradora 2 (Compra)</t>
  </si>
  <si>
    <t xml:space="preserve"> De uso industrial
 Motores con potencia mínima de 1,5 hp y velocidad mínima de 175 rpm.
 Con manijas dobles
 Con interruptor de apagado de seguridad
 Diámetro mínimo de 16"
 Cable de potencia con longitud mínima de 8m
 Accesorios mínimos portapad, cepillo suave y duro</t>
  </si>
  <si>
    <t>Lavabrilladora de pisos 1 (Compra)</t>
  </si>
  <si>
    <t xml:space="preserve"> De uso industrial
 Motores con potencia mínima de 1,5 hp y velocidad mínima de 175 rpm.
 Con manijas dobles
 Con interruptor de apagado de seguridad
 Diámetro mínimo de 20"
 Cable de potencia con longitud mínima de 8m
 Accesorios mínimos portapad, cepillo suave y duro</t>
  </si>
  <si>
    <t>Lavabrilladora de pisos 2 (Compra)</t>
  </si>
  <si>
    <t xml:space="preserve"> De uso industrial
 Motores con potencia mínima de 1,5 hp y velocidad mínima de 1500 rpm.
 Con manijas dobles
 Con interruptor de apagado de seguridad
 Diámetro mínimo de 20"
 Cable de potencia con longitud mínima de 8m
 Accesorios mínimosportapad</t>
  </si>
  <si>
    <t>Brilladora de alta revolución (Compra)</t>
  </si>
  <si>
    <t>Motor con potencia de mínimo 1100 w y velocidad mínima de 175 revoluciones por minuto.
 Capacidad mínima de 5 litros
 Cable de potencia con longitud mínima de 8m
 Para lavar en seco o a vapor
 Diámetro mínimo de 16"</t>
  </si>
  <si>
    <t>Lavadora de alfombras y tapetes 1 (Compra)</t>
  </si>
  <si>
    <t>Lavadora de alfombras y tapetes 2 (Arrendamiento)</t>
  </si>
  <si>
    <t>- De inyección y extracción con dos motores, cada uno con una potencia entre 1200 w y 1400 w.
- Capacidad mínima de 30 litros
- Cable de potencia con longitud mínima de 8m
- Diámetro mínimo de 20"</t>
  </si>
  <si>
    <t>Lavadora de alfombras y tapetes 2 (Compra)</t>
  </si>
  <si>
    <t>Motor eléctrico y potencia de mínimo 2.2 Kw1.450 RPM y entre 2.5 HP y 3.5 HP.
Presión de salida de agua entre 900 psi y 1900 psi.
Con ruedas</t>
  </si>
  <si>
    <t>Hidrolavadora Industrial (Compra)</t>
  </si>
  <si>
    <t>Potenciado por motor a gasolina o eléctrico inalámbrico
Caudal mínimo de 380 cfm / 645m3/h
Autonomía mínima de 30 minutos
Intensidad máxima de sonido de 100dB
Incluye combustible para su funcionamiento (Máximo 3 galones)</t>
  </si>
  <si>
    <t>Sopladora de hojas (Compra)</t>
  </si>
  <si>
    <t>Sonda de mínimo 3''
Cubierta de vinilo para proteger la porcelana.
 Cable de 1/2" (12,7 mm) con núcleo interno recubierto por compresión, resistente al retorcimiento.
Mangos grandes y de diseño ergonómico.
Funcional en inodoros ahorradores de agua
Peso entre 1,9 kg y 2,5 kg</t>
  </si>
  <si>
    <t>Sonda para inodoro (Compra)</t>
  </si>
  <si>
    <t>Girador Manual (Compra)</t>
  </si>
  <si>
    <t>-Para destapar desagües entre 1/2" a 1 1/2".
-Collar antideslizante que agarra y suelta el cable
-Cable de núcleo hueco de mpinimo 5/16" × 25 pies (7,6 m) con barrena de cabeza de bulbo.
-Tambor rotativo de plástico moldeado
-Diseño de tambor abierto que permite el acceso al cable</t>
  </si>
  <si>
    <t>Sonda para fregaderos (Compra)</t>
  </si>
  <si>
    <t>Sonda Eléctrica para desagües de 3/4” (20 mm) a 2-1/2” (64 mm)
-El equipo propulsor de velocidad variable gira el cable a 0-600 RPM.
-Capacidad del tambor: 50 pies (15 m) de 5⁄16" (8 mm) o 35 pies (11 m) de 3⁄8" (10 mm).
-El núcleo interior revestido de vinilo impide que se oxide por contacto con el resorte.</t>
  </si>
  <si>
    <t>Cortadora de cesped  (Arrendamiento)</t>
  </si>
  <si>
    <t>-Cuenta con una cuchilla de 32 a 38 cm.
-Chasis de acero con recolector o salida lateral.
-Ruedas de 135 mm
-Con  potencia entre 5 hp a 25 hp
-Ancho de corte de 18 a 183 cm.
-Peso entre 10 kg y 13,5 kg
-Tiene manilla de seguridad
-Incluye combustible para su funcionamiento (Máximo 3 galones)</t>
  </si>
  <si>
    <t>Cortadora de cesped  (Compra)</t>
  </si>
  <si>
    <t xml:space="preserve"> Guadaña de Eje Rígido
Viene cilindrada con apróximadamente 30 a 51,6 cm3.
Peso promedio entre 6,5 Kg y 7,7 Kg.
Cuchilla de 80 puntas
Capacidad del tanque de combustible entre 0,65 Lt y 1 Lt.
Cuenta con un sistema de arranque manual.
Cuenta con un sistema de ignición electrónico
Incluye el combustible para su funcioamiento (Máximo 3 galones)</t>
  </si>
  <si>
    <t>TOTAL INSUMOS</t>
  </si>
  <si>
    <t>TOTAL A PAGAR</t>
  </si>
  <si>
    <t>SUPERCADE Suba</t>
  </si>
  <si>
    <t>LAVABRILLADORA DE 20"</t>
  </si>
  <si>
    <t>SUPERCADE Social</t>
  </si>
  <si>
    <t>CADE Servita</t>
  </si>
  <si>
    <t>CE Suba</t>
  </si>
  <si>
    <t>CADE La Gaitana</t>
  </si>
  <si>
    <t>SUPERCADE Engativa</t>
  </si>
  <si>
    <t>SUPERCADE Bosa</t>
  </si>
  <si>
    <t>SUPERCADE Americas</t>
  </si>
  <si>
    <t>SUPERCADE 20 de julio</t>
  </si>
  <si>
    <t>HIDROLAVADORA INDUSTRIAL</t>
  </si>
  <si>
    <t>SUPERCADE Manitas</t>
  </si>
  <si>
    <t>SUPERCADE Calle 13</t>
  </si>
  <si>
    <t>SUPERCADE CRA 30</t>
  </si>
  <si>
    <t>SONDA PARA INODORO</t>
  </si>
  <si>
    <t>MANGUERA DE 30 METROS CON ACOPLE</t>
  </si>
  <si>
    <t>MANGUERA DE 50 METROS CON ACOPLE</t>
  </si>
  <si>
    <t>OLLETA EN ALUMINIO DE 5 LITROS</t>
  </si>
  <si>
    <t>Valor dias de ABRIL</t>
  </si>
  <si>
    <t>CENTRO DE ENCUENTRO BOSA</t>
  </si>
  <si>
    <t>CENTRO DE ENCUENTRO CIUDAD BOLIVAR</t>
  </si>
  <si>
    <t>CENTRO DE ENCUENTRO PATIO BONITO</t>
  </si>
  <si>
    <t>Mensual Equipos y maquinaria</t>
  </si>
  <si>
    <t xml:space="preserve">Mensual Bienes de Aseo y Cafetería  </t>
  </si>
  <si>
    <t>S</t>
  </si>
  <si>
    <t>Cantidades sugeridas</t>
  </si>
  <si>
    <t>valor a pagar sugeridas</t>
  </si>
  <si>
    <t>Cantidades excedidas</t>
  </si>
  <si>
    <t>valor a pagar excedidas</t>
  </si>
  <si>
    <t>Total a pagar</t>
  </si>
  <si>
    <t>dice 229 pero faltan soportes</t>
  </si>
  <si>
    <t>dice 149 pero faltan soportes</t>
  </si>
  <si>
    <t>SUPERNUMERARIA</t>
  </si>
  <si>
    <t>BANCO DE BOGOTA 10/04/2024</t>
  </si>
  <si>
    <t>BANCOLOMBIA 12/04/2024</t>
  </si>
  <si>
    <t>BANCOLOMBIA 19/04/2024</t>
  </si>
  <si>
    <t>DAVIVIENDA 10/04/2024</t>
  </si>
  <si>
    <t>BANCOLOMBIA 10/04/2024</t>
  </si>
  <si>
    <t>Rubro</t>
  </si>
  <si>
    <t>Descripción del Rubro</t>
  </si>
  <si>
    <t>O2120201002032352001</t>
  </si>
  <si>
    <t>Azúcar refinada</t>
  </si>
  <si>
    <t>O2120201002032381302</t>
  </si>
  <si>
    <t> Café molido</t>
  </si>
  <si>
    <t>O2120201002032382103</t>
  </si>
  <si>
    <t> Café instantáneo aglomerado o atomizado</t>
  </si>
  <si>
    <t>O2120201002032391101</t>
  </si>
  <si>
    <t>Té elaborado</t>
  </si>
  <si>
    <t>O2120201002032399921</t>
  </si>
  <si>
    <t>Productos aromáticos diversos</t>
  </si>
  <si>
    <t>O2120201002042441001</t>
  </si>
  <si>
    <t>Agua purificada (envasada)</t>
  </si>
  <si>
    <t>O2120201002072719007</t>
  </si>
  <si>
    <t>Filtros de material textil, para usos técnicos e industriales</t>
  </si>
  <si>
    <t>O2120201002072719009</t>
  </si>
  <si>
    <t> Paños absorbentes desechables para uso doméstico</t>
  </si>
  <si>
    <t>O2120201002072732007</t>
  </si>
  <si>
    <t> Mechas para trapero</t>
  </si>
  <si>
    <t>O2120201002072792104</t>
  </si>
  <si>
    <t>Fieltros de algodón</t>
  </si>
  <si>
    <t>O2120201002082823803</t>
  </si>
  <si>
    <t>Guantes de fibras artificiales y sintéticas</t>
  </si>
  <si>
    <t>O2120201003013191409</t>
  </si>
  <si>
    <t>Aplicadores, bajalenguas y otros para usos higiénicos, de madera</t>
  </si>
  <si>
    <t>O2120201003023213101</t>
  </si>
  <si>
    <t>Papel del tipo utilizado para papel higiénico</t>
  </si>
  <si>
    <t>O2120201003023213102</t>
  </si>
  <si>
    <t>Papel para servilletas, toallas y similares</t>
  </si>
  <si>
    <t>O2120201003023219303</t>
  </si>
  <si>
    <t>Pañuelos de papel</t>
  </si>
  <si>
    <t>O2120201003023219304</t>
  </si>
  <si>
    <t>Toallas de papel</t>
  </si>
  <si>
    <t>O2120201003023219907</t>
  </si>
  <si>
    <t>Vasos de papel o cartón</t>
  </si>
  <si>
    <t>O2120201003033335001</t>
  </si>
  <si>
    <t>Solventes para insecticida</t>
  </si>
  <si>
    <t>O2120201003033335004</t>
  </si>
  <si>
    <t>Varsol-disolvente núm. 4</t>
  </si>
  <si>
    <t>O2120201003043424014</t>
  </si>
  <si>
    <t>Hipoclorito de sodio</t>
  </si>
  <si>
    <t>O2120201003043466401</t>
  </si>
  <si>
    <t>Desinfectantes</t>
  </si>
  <si>
    <t>O2120201003053532101</t>
  </si>
  <si>
    <t>Jabones en pasta para lavar</t>
  </si>
  <si>
    <t>O2120201003053532103</t>
  </si>
  <si>
    <t>Jabones líquidos para lavar</t>
  </si>
  <si>
    <t>O2120201003053532104</t>
  </si>
  <si>
    <t>Jabones industriales</t>
  </si>
  <si>
    <t>O2120201003053532105</t>
  </si>
  <si>
    <t>Jabones de tocador</t>
  </si>
  <si>
    <t>O2120201003053532201</t>
  </si>
  <si>
    <t>Detergentes en polvo</t>
  </si>
  <si>
    <t>O2120201003053532204</t>
  </si>
  <si>
    <t>Preparaciones para limpiar vidrios</t>
  </si>
  <si>
    <t>O2120201003053533102</t>
  </si>
  <si>
    <t>Purificadores líquidos de ambiente</t>
  </si>
  <si>
    <t>O2120201003053533202</t>
  </si>
  <si>
    <t>Ceras para pisos</t>
  </si>
  <si>
    <t>O2120201003053549945</t>
  </si>
  <si>
    <t>Productos químicos especiales para tratamiento de pisos</t>
  </si>
  <si>
    <t>O2120201003063641001</t>
  </si>
  <si>
    <t>Bolsas de material plástico sin impresión</t>
  </si>
  <si>
    <t>O2120201003063694012</t>
  </si>
  <si>
    <t>Recipientes de material plástico-canecas para la basura</t>
  </si>
  <si>
    <t>O2120201003063694016</t>
  </si>
  <si>
    <t>Recogedores plásticos de basura</t>
  </si>
  <si>
    <t>O2120201003073719199</t>
  </si>
  <si>
    <t>Envases n.c.p. de vidrio</t>
  </si>
  <si>
    <t>O2120201003073719305</t>
  </si>
  <si>
    <t>Vasos y jarros de vidrio</t>
  </si>
  <si>
    <t>O2120201003073722101</t>
  </si>
  <si>
    <t>Vajillas de loza-pedernal</t>
  </si>
  <si>
    <t>O2120201003083899302</t>
  </si>
  <si>
    <t>Escobas</t>
  </si>
  <si>
    <t>O2120201003083899303</t>
  </si>
  <si>
    <t>Cepillos para lavar o fregar</t>
  </si>
  <si>
    <t>O2120201004024291231</t>
  </si>
  <si>
    <t>Esponjas y esponjillas metálicas</t>
  </si>
  <si>
    <t>O2120201004024299201</t>
  </si>
  <si>
    <t>Mangos metálicos</t>
  </si>
  <si>
    <t>O21202020070373122</t>
  </si>
  <si>
    <t>Servicios de arrendamiento o de alquiler de maquinaria y equipo de construcción sin operario</t>
  </si>
  <si>
    <t>O21202020070373230</t>
  </si>
  <si>
    <t>Servicios de arrendamiento sin opción de compra de muebles y otros aparatos domésticos</t>
  </si>
  <si>
    <t>O21202020080585330</t>
  </si>
  <si>
    <t>Servicios de limpieza general</t>
  </si>
  <si>
    <t>Com.Sin.Aut.Giro</t>
  </si>
  <si>
    <t>Marzo</t>
  </si>
  <si>
    <t>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</si>
</sst>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 #,##0.00_-;\-&quot;$&quot;\ * #,##0.00_-;_-&quot;$&quot;\ * &quot;-&quot;??_-;_-@_-"/>
    <numFmt numFmtId="43" formatCode="_-* #,##0.00_-;\-* #,##0.00_-;_-* &quot;-&quot;??_-;_-@_-"/>
    <numFmt numFmtId="164" formatCode="dd/mm/yyyy;@"/>
    <numFmt numFmtId="165" formatCode="_-&quot;$&quot;\ * #,##0_-;\-&quot;$&quot;\ * #,##0_-;_-&quot;$&quot;\ * &quot;-&quot;??_-;_-@_-"/>
    <numFmt numFmtId="166" formatCode="_-* #,##0_-;\-* #,##0_-;_-* &quot;-&quot;??_-;_-@_-"/>
  </numFmts>
  <fonts count="30">
    <font>
      <sz val="11"/>
      <color theme="1"/>
      <name val="Calibri"/>
      <family val="2"/>
      <scheme val="minor"/>
    </font>
    <font>
      <sz val="11"/>
      <color theme="1"/>
      <name val="Calibri"/>
      <family val="2"/>
      <scheme val="minor"/>
    </font>
    <font>
      <sz val="10"/>
      <name val="Arial"/>
      <family val="2"/>
    </font>
    <font>
      <sz val="10"/>
      <color theme="1"/>
      <name val="Arial"/>
      <family val="2"/>
    </font>
    <font>
      <b/>
      <sz val="11"/>
      <color theme="1"/>
      <name val="Arial"/>
      <family val="2"/>
    </font>
    <font>
      <b/>
      <sz val="10"/>
      <color theme="1"/>
      <name val="Arial"/>
      <family val="2"/>
    </font>
    <font>
      <b/>
      <sz val="11"/>
      <color theme="0"/>
      <name val="Calibri"/>
      <family val="2"/>
      <scheme val="minor"/>
    </font>
    <font>
      <b/>
      <sz val="11"/>
      <color theme="1"/>
      <name val="Calibri"/>
      <family val="2"/>
      <scheme val="minor"/>
    </font>
    <font>
      <b/>
      <sz val="9"/>
      <color theme="0"/>
      <name val="Arial"/>
      <family val="2"/>
    </font>
    <font>
      <sz val="9"/>
      <name val="Arial"/>
      <family val="2"/>
    </font>
    <font>
      <sz val="8"/>
      <color theme="1"/>
      <name val="Calibri"/>
      <family val="2"/>
      <scheme val="minor"/>
    </font>
    <font>
      <sz val="8"/>
      <color theme="1"/>
      <name val="Arial"/>
      <family val="2"/>
    </font>
    <font>
      <sz val="10"/>
      <name val="Arial"/>
      <family val="2"/>
    </font>
    <font>
      <b/>
      <sz val="11"/>
      <name val="Calibri"/>
      <family val="2"/>
      <scheme val="minor"/>
    </font>
    <font>
      <sz val="11"/>
      <name val="Calibri"/>
      <family val="2"/>
      <scheme val="minor"/>
    </font>
    <font>
      <sz val="11"/>
      <color rgb="FF000000"/>
      <name val="Calibri"/>
      <family val="2"/>
      <scheme val="minor"/>
    </font>
    <font>
      <sz val="11"/>
      <color theme="1"/>
      <name val="Arial"/>
      <family val="2"/>
    </font>
    <font>
      <sz val="11"/>
      <color rgb="FF000000"/>
      <name val="Calibri"/>
      <family val="2"/>
    </font>
    <font>
      <sz val="10"/>
      <name val="Arial"/>
      <family val="2"/>
    </font>
    <font>
      <b/>
      <sz val="8"/>
      <color theme="0"/>
      <name val="Calibri"/>
      <family val="2"/>
      <scheme val="minor"/>
    </font>
    <font>
      <b/>
      <sz val="8"/>
      <name val="Calibri"/>
      <family val="2"/>
      <scheme val="minor"/>
    </font>
    <font>
      <sz val="10"/>
      <name val="Verdana   "/>
      <charset val="134"/>
    </font>
    <font>
      <b/>
      <sz val="12"/>
      <name val="Calibri"/>
      <family val="2"/>
      <scheme val="minor"/>
    </font>
    <font>
      <sz val="8"/>
      <color theme="0"/>
      <name val="Arial"/>
      <family val="2"/>
    </font>
    <font>
      <sz val="8"/>
      <color theme="0"/>
      <name val="Calibri"/>
      <family val="2"/>
      <scheme val="minor"/>
    </font>
    <font>
      <sz val="9"/>
      <color indexed="81"/>
      <name val="Tahoma"/>
      <family val="2"/>
    </font>
    <font>
      <b/>
      <sz val="9"/>
      <color indexed="81"/>
      <name val="Tahoma"/>
      <family val="2"/>
    </font>
    <font>
      <b/>
      <sz val="8"/>
      <name val="Arial"/>
      <family val="2"/>
    </font>
    <font>
      <sz val="10"/>
      <color rgb="FF000000"/>
      <name val="Arial"/>
      <family val="2"/>
    </font>
    <font>
      <sz val="10"/>
      <color rgb="FFFF0000"/>
      <name val="Arial"/>
      <family val="2"/>
    </font>
  </fonts>
  <fills count="2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1"/>
        <bgColor indexed="64"/>
      </patternFill>
    </fill>
    <fill>
      <patternFill patternType="solid">
        <fgColor theme="4" tint="0.79998168889431442"/>
        <bgColor indexed="64"/>
      </patternFill>
    </fill>
    <fill>
      <patternFill patternType="solid">
        <fgColor rgb="FFFFC000"/>
        <bgColor indexed="64"/>
      </patternFill>
    </fill>
    <fill>
      <patternFill patternType="solid">
        <fgColor theme="5"/>
        <bgColor indexed="64"/>
      </patternFill>
    </fill>
    <fill>
      <patternFill patternType="solid">
        <fgColor theme="9"/>
        <bgColor indexed="64"/>
      </patternFill>
    </fill>
    <fill>
      <patternFill patternType="solid">
        <fgColor theme="7" tint="0.39997558519241921"/>
        <bgColor indexed="64"/>
      </patternFill>
    </fill>
    <fill>
      <patternFill patternType="solid">
        <fgColor rgb="FFFF0000"/>
        <bgColor indexed="64"/>
      </patternFill>
    </fill>
    <fill>
      <patternFill patternType="solid">
        <fgColor theme="7" tint="0.79998168889431442"/>
        <bgColor indexed="64"/>
      </patternFill>
    </fill>
    <fill>
      <patternFill patternType="solid">
        <fgColor rgb="FFCC30D0"/>
        <bgColor indexed="64"/>
      </patternFill>
    </fill>
    <fill>
      <patternFill patternType="solid">
        <fgColor rgb="FF00B050"/>
        <bgColor indexed="64"/>
      </patternFill>
    </fill>
    <fill>
      <patternFill patternType="solid">
        <fgColor theme="8" tint="0.79998168889431442"/>
        <bgColor indexed="64"/>
      </patternFill>
    </fill>
    <fill>
      <patternFill patternType="solid">
        <fgColor theme="9" tint="0.79992065187536243"/>
        <bgColor indexed="64"/>
      </patternFill>
    </fill>
    <fill>
      <patternFill patternType="solid">
        <fgColor indexed="44"/>
        <bgColor indexed="64"/>
      </patternFill>
    </fill>
    <fill>
      <patternFill patternType="solid">
        <fgColor rgb="FFFF99FF"/>
        <bgColor indexed="64"/>
      </patternFill>
    </fill>
    <fill>
      <patternFill patternType="solid">
        <fgColor theme="0" tint="-4.9989318521683403E-2"/>
        <bgColor indexed="64"/>
      </patternFill>
    </fill>
    <fill>
      <patternFill patternType="solid">
        <fgColor rgb="FFE6F8FE"/>
        <bgColor indexed="64"/>
      </patternFill>
    </fill>
    <fill>
      <patternFill patternType="solid">
        <fgColor rgb="FF00B0F0"/>
        <bgColor indexed="64"/>
      </patternFill>
    </fill>
    <fill>
      <patternFill patternType="solid">
        <fgColor rgb="FF0070C0"/>
        <bgColor indexed="64"/>
      </patternFill>
    </fill>
    <fill>
      <patternFill patternType="solid">
        <fgColor theme="9"/>
        <bgColor theme="9"/>
      </patternFill>
    </fill>
    <fill>
      <patternFill patternType="solid">
        <fgColor theme="9" tint="0.79998168889431442"/>
        <bgColor theme="9" tint="0.79998168889431442"/>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9" fontId="2" fillId="0" borderId="0" applyFont="0" applyFill="0" applyBorder="0" applyAlignment="0" applyProtection="0"/>
    <xf numFmtId="0" fontId="12" fillId="0" borderId="0"/>
    <xf numFmtId="43" fontId="1" fillId="0" borderId="0" applyFont="0" applyFill="0" applyBorder="0" applyAlignment="0" applyProtection="0"/>
    <xf numFmtId="0" fontId="18" fillId="0" borderId="0"/>
    <xf numFmtId="0" fontId="21" fillId="0" borderId="0"/>
  </cellStyleXfs>
  <cellXfs count="268">
    <xf numFmtId="0" fontId="0" fillId="0" borderId="0" xfId="0"/>
    <xf numFmtId="0" fontId="0" fillId="0" borderId="1" xfId="0" applyBorder="1" applyAlignment="1">
      <alignment horizontal="center"/>
    </xf>
    <xf numFmtId="0" fontId="0" fillId="0" borderId="1" xfId="1" applyNumberFormat="1" applyFont="1" applyBorder="1" applyAlignment="1">
      <alignment horizontal="center"/>
    </xf>
    <xf numFmtId="0" fontId="0" fillId="0" borderId="1" xfId="0" applyBorder="1" applyAlignment="1">
      <alignment horizontal="center" vertical="center"/>
    </xf>
    <xf numFmtId="39" fontId="0" fillId="0" borderId="0" xfId="0" applyNumberFormat="1"/>
    <xf numFmtId="0" fontId="6" fillId="5" borderId="1" xfId="0" applyFont="1" applyFill="1" applyBorder="1" applyAlignment="1" applyProtection="1">
      <alignment horizontal="center" vertical="center" wrapText="1"/>
      <protection hidden="1"/>
    </xf>
    <xf numFmtId="49" fontId="6" fillId="5" borderId="1" xfId="0" applyNumberFormat="1" applyFont="1" applyFill="1" applyBorder="1" applyAlignment="1" applyProtection="1">
      <alignment horizontal="center" vertical="center" wrapText="1"/>
      <protection hidden="1"/>
    </xf>
    <xf numFmtId="49" fontId="6" fillId="5" borderId="1" xfId="0" applyNumberFormat="1" applyFont="1" applyFill="1" applyBorder="1" applyAlignment="1" applyProtection="1">
      <alignment horizontal="center" vertical="center"/>
      <protection hidden="1"/>
    </xf>
    <xf numFmtId="43" fontId="6" fillId="5" borderId="1" xfId="6" applyFont="1" applyFill="1" applyBorder="1" applyAlignment="1" applyProtection="1">
      <alignment horizontal="center" vertical="center" wrapText="1"/>
      <protection hidden="1"/>
    </xf>
    <xf numFmtId="1" fontId="6" fillId="5" borderId="1" xfId="0" applyNumberFormat="1" applyFont="1" applyFill="1" applyBorder="1" applyAlignment="1">
      <alignment horizontal="center" vertical="center" shrinkToFit="1"/>
    </xf>
    <xf numFmtId="0" fontId="14" fillId="0" borderId="1" xfId="0" applyFont="1" applyBorder="1" applyAlignment="1">
      <alignment horizontal="center" vertical="center" wrapText="1"/>
    </xf>
    <xf numFmtId="49" fontId="15" fillId="0" borderId="1" xfId="0" applyNumberFormat="1" applyFont="1" applyBorder="1" applyAlignment="1">
      <alignment horizontal="left" vertical="center" wrapText="1"/>
    </xf>
    <xf numFmtId="44" fontId="14" fillId="0" borderId="1" xfId="1" applyFont="1" applyFill="1" applyBorder="1" applyAlignment="1" applyProtection="1">
      <alignment horizontal="center" vertical="center"/>
      <protection hidden="1"/>
    </xf>
    <xf numFmtId="10" fontId="14" fillId="0" borderId="1" xfId="1" applyNumberFormat="1" applyFont="1" applyFill="1" applyBorder="1" applyAlignment="1" applyProtection="1">
      <alignment horizontal="center" vertical="center"/>
      <protection hidden="1"/>
    </xf>
    <xf numFmtId="10" fontId="0" fillId="0" borderId="1" xfId="2" applyNumberFormat="1" applyFont="1" applyFill="1" applyBorder="1" applyAlignment="1" applyProtection="1">
      <alignment horizontal="center" vertical="center"/>
      <protection locked="0" hidden="1"/>
    </xf>
    <xf numFmtId="44" fontId="14" fillId="4" borderId="1" xfId="1" applyFont="1" applyFill="1" applyBorder="1" applyAlignment="1" applyProtection="1">
      <alignment horizontal="center" vertical="center"/>
      <protection hidden="1"/>
    </xf>
    <xf numFmtId="44" fontId="0" fillId="0" borderId="1" xfId="1" applyFont="1" applyFill="1" applyBorder="1" applyAlignment="1" applyProtection="1">
      <alignment horizontal="center" vertical="center" wrapText="1"/>
      <protection hidden="1"/>
    </xf>
    <xf numFmtId="39" fontId="0" fillId="0" borderId="1" xfId="6" applyNumberFormat="1" applyFont="1" applyFill="1" applyBorder="1" applyAlignment="1" applyProtection="1">
      <alignment horizontal="center" vertical="center"/>
      <protection hidden="1"/>
    </xf>
    <xf numFmtId="43" fontId="13" fillId="0" borderId="1" xfId="6" applyFont="1" applyFill="1" applyBorder="1" applyAlignment="1" applyProtection="1">
      <alignment wrapText="1"/>
      <protection locked="0" hidden="1"/>
    </xf>
    <xf numFmtId="43" fontId="0" fillId="0" borderId="1" xfId="0" applyNumberFormat="1" applyBorder="1" applyAlignment="1">
      <alignment horizontal="center" vertical="center"/>
    </xf>
    <xf numFmtId="43" fontId="0" fillId="2" borderId="1" xfId="0" applyNumberFormat="1" applyFill="1" applyBorder="1" applyAlignment="1">
      <alignment horizontal="center" vertical="center"/>
    </xf>
    <xf numFmtId="43" fontId="0" fillId="6" borderId="1" xfId="0" applyNumberFormat="1" applyFill="1" applyBorder="1" applyAlignment="1">
      <alignment horizontal="center" vertical="center"/>
    </xf>
    <xf numFmtId="43" fontId="7" fillId="0" borderId="1" xfId="0" applyNumberFormat="1" applyFont="1" applyBorder="1" applyAlignment="1">
      <alignment horizontal="center" vertical="center"/>
    </xf>
    <xf numFmtId="43" fontId="0" fillId="7" borderId="1" xfId="0" applyNumberFormat="1" applyFill="1" applyBorder="1" applyAlignment="1">
      <alignment horizontal="center" vertical="center"/>
    </xf>
    <xf numFmtId="43" fontId="7" fillId="7" borderId="1" xfId="0" applyNumberFormat="1" applyFont="1" applyFill="1" applyBorder="1" applyAlignment="1">
      <alignment horizontal="center" vertical="center"/>
    </xf>
    <xf numFmtId="43" fontId="0" fillId="8" borderId="1" xfId="0" applyNumberFormat="1" applyFill="1" applyBorder="1" applyAlignment="1">
      <alignment horizontal="center" vertical="center"/>
    </xf>
    <xf numFmtId="44" fontId="14" fillId="0" borderId="1" xfId="1" applyFont="1" applyFill="1" applyBorder="1" applyAlignment="1" applyProtection="1">
      <alignment horizontal="center" vertical="center" wrapText="1"/>
      <protection hidden="1"/>
    </xf>
    <xf numFmtId="10" fontId="14" fillId="0" borderId="1" xfId="1" applyNumberFormat="1" applyFont="1" applyFill="1" applyBorder="1" applyAlignment="1" applyProtection="1">
      <alignment horizontal="center" vertical="center" wrapText="1"/>
      <protection hidden="1"/>
    </xf>
    <xf numFmtId="10" fontId="0" fillId="0" borderId="1" xfId="2" applyNumberFormat="1" applyFont="1" applyFill="1" applyBorder="1" applyAlignment="1" applyProtection="1">
      <alignment horizontal="center" vertical="center" wrapText="1"/>
      <protection locked="0" hidden="1"/>
    </xf>
    <xf numFmtId="0" fontId="14" fillId="0" borderId="1" xfId="0" applyFont="1" applyBorder="1" applyAlignment="1">
      <alignment horizontal="left" vertical="center" wrapText="1"/>
    </xf>
    <xf numFmtId="43" fontId="13" fillId="0" borderId="1" xfId="6" applyFont="1" applyFill="1" applyBorder="1" applyAlignment="1" applyProtection="1">
      <alignment wrapText="1"/>
      <protection hidden="1"/>
    </xf>
    <xf numFmtId="43" fontId="0" fillId="0" borderId="0" xfId="0" applyNumberFormat="1" applyAlignment="1">
      <alignment horizontal="center"/>
    </xf>
    <xf numFmtId="44" fontId="13" fillId="9" borderId="0" xfId="1" applyFont="1" applyFill="1" applyAlignment="1">
      <alignment horizontal="center"/>
    </xf>
    <xf numFmtId="43" fontId="0" fillId="0" borderId="0" xfId="0" applyNumberFormat="1"/>
    <xf numFmtId="0" fontId="0" fillId="7" borderId="1" xfId="0" applyFill="1" applyBorder="1"/>
    <xf numFmtId="0" fontId="0" fillId="0" borderId="0" xfId="0" applyAlignment="1">
      <alignment horizontal="center"/>
    </xf>
    <xf numFmtId="0" fontId="0" fillId="8" borderId="1" xfId="0" applyFill="1" applyBorder="1"/>
    <xf numFmtId="0" fontId="0" fillId="6" borderId="1" xfId="0" applyFill="1" applyBorder="1"/>
    <xf numFmtId="0" fontId="0" fillId="9" borderId="1" xfId="0" applyFill="1" applyBorder="1"/>
    <xf numFmtId="0" fontId="16" fillId="0" borderId="1" xfId="0" applyFont="1" applyBorder="1" applyAlignment="1">
      <alignment horizontal="center"/>
    </xf>
    <xf numFmtId="0" fontId="8" fillId="5" borderId="1" xfId="0" applyFont="1" applyFill="1" applyBorder="1" applyAlignment="1" applyProtection="1">
      <alignment horizontal="center" vertical="center" wrapText="1"/>
      <protection hidden="1"/>
    </xf>
    <xf numFmtId="49" fontId="19" fillId="5" borderId="1" xfId="0" applyNumberFormat="1" applyFont="1" applyFill="1" applyBorder="1" applyAlignment="1" applyProtection="1">
      <alignment horizontal="center" vertical="center" wrapText="1"/>
      <protection hidden="1"/>
    </xf>
    <xf numFmtId="49" fontId="19" fillId="5" borderId="1" xfId="0" applyNumberFormat="1" applyFont="1" applyFill="1" applyBorder="1" applyAlignment="1" applyProtection="1">
      <alignment horizontal="center" vertical="center"/>
      <protection hidden="1"/>
    </xf>
    <xf numFmtId="0" fontId="10" fillId="0" borderId="0" xfId="0" applyFont="1"/>
    <xf numFmtId="0" fontId="3" fillId="6" borderId="1" xfId="0" applyFont="1" applyFill="1" applyBorder="1" applyAlignment="1" applyProtection="1">
      <alignment horizontal="center" vertical="center"/>
      <protection hidden="1"/>
    </xf>
    <xf numFmtId="0" fontId="3" fillId="6" borderId="1" xfId="0" applyFont="1" applyFill="1" applyBorder="1" applyAlignment="1" applyProtection="1">
      <alignment horizontal="center" vertical="center"/>
      <protection locked="0"/>
    </xf>
    <xf numFmtId="1" fontId="3" fillId="6" borderId="1" xfId="0" applyNumberFormat="1" applyFont="1" applyFill="1" applyBorder="1" applyAlignment="1" applyProtection="1">
      <alignment horizontal="center" vertical="center"/>
      <protection locked="0"/>
    </xf>
    <xf numFmtId="1" fontId="2" fillId="6" borderId="1" xfId="0" applyNumberFormat="1" applyFont="1" applyFill="1" applyBorder="1" applyAlignment="1" applyProtection="1">
      <alignment horizontal="center" vertical="center"/>
      <protection locked="0"/>
    </xf>
    <xf numFmtId="1" fontId="3" fillId="4" borderId="1" xfId="0" applyNumberFormat="1" applyFont="1" applyFill="1" applyBorder="1" applyAlignment="1" applyProtection="1">
      <alignment horizontal="center" vertical="center"/>
      <protection locked="0"/>
    </xf>
    <xf numFmtId="1" fontId="0" fillId="6" borderId="1" xfId="0" applyNumberFormat="1" applyFill="1" applyBorder="1" applyAlignment="1">
      <alignment horizontal="center"/>
    </xf>
    <xf numFmtId="1" fontId="2" fillId="11" borderId="1" xfId="0" applyNumberFormat="1" applyFont="1" applyFill="1" applyBorder="1" applyAlignment="1" applyProtection="1">
      <alignment horizontal="center" vertical="center"/>
      <protection locked="0"/>
    </xf>
    <xf numFmtId="1" fontId="3" fillId="11" borderId="1" xfId="0" applyNumberFormat="1" applyFont="1" applyFill="1" applyBorder="1" applyAlignment="1" applyProtection="1">
      <alignment horizontal="center" vertical="center"/>
      <protection locked="0"/>
    </xf>
    <xf numFmtId="0" fontId="7" fillId="14" borderId="5" xfId="0" applyFont="1" applyFill="1" applyBorder="1" applyAlignment="1">
      <alignment horizontal="center" vertical="center"/>
    </xf>
    <xf numFmtId="0" fontId="7" fillId="14" borderId="8" xfId="0" applyFont="1" applyFill="1" applyBorder="1" applyAlignment="1">
      <alignment horizontal="center" vertical="center"/>
    </xf>
    <xf numFmtId="1" fontId="7" fillId="6" borderId="8" xfId="0" applyNumberFormat="1" applyFont="1" applyFill="1" applyBorder="1" applyAlignment="1">
      <alignment horizontal="center" vertical="center"/>
    </xf>
    <xf numFmtId="1" fontId="7" fillId="14" borderId="8" xfId="0" applyNumberFormat="1" applyFont="1" applyFill="1" applyBorder="1" applyAlignment="1">
      <alignment horizontal="center" vertical="center"/>
    </xf>
    <xf numFmtId="1" fontId="7" fillId="15" borderId="8" xfId="0" applyNumberFormat="1" applyFont="1" applyFill="1" applyBorder="1" applyAlignment="1">
      <alignment horizontal="center" vertical="center"/>
    </xf>
    <xf numFmtId="0" fontId="7" fillId="6" borderId="8" xfId="0" applyFont="1" applyFill="1" applyBorder="1" applyAlignment="1">
      <alignment horizontal="center" vertical="center"/>
    </xf>
    <xf numFmtId="1" fontId="7" fillId="4" borderId="8" xfId="0" applyNumberFormat="1" applyFont="1" applyFill="1" applyBorder="1" applyAlignment="1">
      <alignment horizontal="center" vertical="center"/>
    </xf>
    <xf numFmtId="1" fontId="5" fillId="7" borderId="1" xfId="0" applyNumberFormat="1" applyFont="1" applyFill="1" applyBorder="1" applyAlignment="1" applyProtection="1">
      <alignment horizontal="center" vertical="center"/>
      <protection locked="0"/>
    </xf>
    <xf numFmtId="0" fontId="7" fillId="7" borderId="1" xfId="0" applyFont="1" applyFill="1" applyBorder="1" applyAlignment="1">
      <alignment horizontal="center" vertical="center"/>
    </xf>
    <xf numFmtId="0" fontId="7" fillId="6" borderId="1" xfId="0" applyFont="1" applyFill="1" applyBorder="1" applyAlignment="1">
      <alignment horizontal="center" vertical="center"/>
    </xf>
    <xf numFmtId="1" fontId="7" fillId="6" borderId="1" xfId="0" applyNumberFormat="1" applyFont="1" applyFill="1" applyBorder="1" applyAlignment="1">
      <alignment horizontal="center" vertical="center"/>
    </xf>
    <xf numFmtId="0" fontId="7" fillId="11" borderId="1" xfId="0" applyFont="1" applyFill="1" applyBorder="1" applyAlignment="1">
      <alignment horizontal="center" vertical="center"/>
    </xf>
    <xf numFmtId="0" fontId="22" fillId="16" borderId="1" xfId="8" applyFont="1" applyFill="1" applyBorder="1" applyAlignment="1">
      <alignment horizontal="center" vertical="center"/>
    </xf>
    <xf numFmtId="0" fontId="7" fillId="3" borderId="1" xfId="0" applyFont="1" applyFill="1" applyBorder="1" applyAlignment="1">
      <alignment horizontal="center"/>
    </xf>
    <xf numFmtId="0" fontId="24" fillId="5" borderId="1" xfId="0" applyFont="1" applyFill="1" applyBorder="1" applyAlignment="1">
      <alignment horizontal="center" vertical="center" wrapText="1"/>
    </xf>
    <xf numFmtId="0" fontId="23" fillId="5" borderId="1" xfId="0" applyFont="1" applyFill="1" applyBorder="1" applyAlignment="1" applyProtection="1">
      <alignment horizontal="center" vertical="center"/>
      <protection hidden="1"/>
    </xf>
    <xf numFmtId="0" fontId="23" fillId="5" borderId="1" xfId="0" applyFont="1" applyFill="1" applyBorder="1" applyAlignment="1" applyProtection="1">
      <alignment horizontal="center" vertical="center" wrapText="1"/>
      <protection hidden="1"/>
    </xf>
    <xf numFmtId="49" fontId="6" fillId="5" borderId="1" xfId="0" applyNumberFormat="1" applyFont="1" applyFill="1" applyBorder="1" applyAlignment="1" applyProtection="1">
      <alignment horizontal="center" vertical="center"/>
      <protection hidden="1"/>
    </xf>
    <xf numFmtId="0" fontId="13" fillId="3" borderId="1" xfId="0" applyFont="1" applyFill="1" applyBorder="1" applyAlignment="1" applyProtection="1">
      <alignment horizontal="center" vertical="center"/>
      <protection hidden="1"/>
    </xf>
    <xf numFmtId="0" fontId="0" fillId="0" borderId="1" xfId="0" applyBorder="1"/>
    <xf numFmtId="0" fontId="7" fillId="3" borderId="1" xfId="0" applyFont="1" applyFill="1" applyBorder="1" applyAlignment="1">
      <alignment horizontal="left"/>
    </xf>
    <xf numFmtId="0" fontId="0" fillId="11" borderId="1" xfId="0" applyFill="1" applyBorder="1" applyAlignment="1">
      <alignment horizontal="left"/>
    </xf>
    <xf numFmtId="0" fontId="0" fillId="0" borderId="0" xfId="0" applyAlignment="1">
      <alignment horizontal="left"/>
    </xf>
    <xf numFmtId="0" fontId="15" fillId="4" borderId="1" xfId="0" applyFont="1" applyFill="1" applyBorder="1" applyAlignment="1">
      <alignment vertical="center"/>
    </xf>
    <xf numFmtId="0" fontId="14" fillId="4" borderId="1" xfId="0" applyFont="1" applyFill="1" applyBorder="1" applyAlignment="1">
      <alignment vertical="center"/>
    </xf>
    <xf numFmtId="0" fontId="16" fillId="0" borderId="0" xfId="0" applyFont="1" applyBorder="1" applyAlignment="1">
      <alignment horizontal="center"/>
    </xf>
    <xf numFmtId="0" fontId="0" fillId="0" borderId="0" xfId="0" applyBorder="1"/>
    <xf numFmtId="0" fontId="0" fillId="0" borderId="1" xfId="0" applyFill="1" applyBorder="1"/>
    <xf numFmtId="0" fontId="16" fillId="4" borderId="1" xfId="0" applyFont="1" applyFill="1" applyBorder="1" applyAlignment="1">
      <alignment horizontal="left"/>
    </xf>
    <xf numFmtId="165" fontId="0" fillId="0" borderId="1" xfId="1" applyNumberFormat="1" applyFont="1" applyBorder="1"/>
    <xf numFmtId="165" fontId="16" fillId="0" borderId="1" xfId="1" applyNumberFormat="1" applyFont="1" applyBorder="1" applyAlignment="1">
      <alignment horizontal="center"/>
    </xf>
    <xf numFmtId="165" fontId="0" fillId="0" borderId="0" xfId="1" applyNumberFormat="1" applyFont="1"/>
    <xf numFmtId="165" fontId="16" fillId="0" borderId="1" xfId="1" applyNumberFormat="1" applyFont="1" applyBorder="1" applyAlignment="1"/>
    <xf numFmtId="0" fontId="16" fillId="4" borderId="6" xfId="0" applyFont="1" applyFill="1" applyBorder="1" applyAlignment="1">
      <alignment horizontal="left"/>
    </xf>
    <xf numFmtId="1" fontId="22" fillId="16" borderId="1" xfId="8" applyNumberFormat="1" applyFont="1" applyFill="1" applyBorder="1" applyAlignment="1">
      <alignment horizontal="right" vertical="center"/>
    </xf>
    <xf numFmtId="0" fontId="0" fillId="0" borderId="0" xfId="0" applyAlignment="1">
      <alignment horizontal="right"/>
    </xf>
    <xf numFmtId="0" fontId="22" fillId="16" borderId="1" xfId="8" applyFont="1" applyFill="1" applyBorder="1" applyAlignment="1">
      <alignment horizontal="left" vertical="center"/>
    </xf>
    <xf numFmtId="14" fontId="22" fillId="17" borderId="1" xfId="8" applyNumberFormat="1" applyFont="1" applyFill="1" applyBorder="1" applyAlignment="1">
      <alignment horizontal="right" vertical="center"/>
    </xf>
    <xf numFmtId="0" fontId="22" fillId="17" borderId="1" xfId="8" applyNumberFormat="1" applyFont="1" applyFill="1" applyBorder="1" applyAlignment="1">
      <alignment horizontal="right" vertical="center"/>
    </xf>
    <xf numFmtId="0" fontId="0" fillId="0" borderId="0" xfId="0" applyNumberFormat="1" applyAlignment="1">
      <alignment horizontal="right"/>
    </xf>
    <xf numFmtId="166" fontId="9" fillId="0" borderId="1" xfId="6" applyNumberFormat="1" applyFont="1" applyBorder="1" applyAlignment="1" applyProtection="1">
      <alignment horizontal="center" vertical="center" wrapText="1"/>
      <protection hidden="1"/>
    </xf>
    <xf numFmtId="166" fontId="0" fillId="0" borderId="1" xfId="6" applyNumberFormat="1" applyFont="1" applyBorder="1"/>
    <xf numFmtId="166" fontId="0" fillId="0" borderId="1" xfId="6" applyNumberFormat="1" applyFont="1" applyBorder="1" applyAlignment="1">
      <alignment horizontal="center" vertical="center"/>
    </xf>
    <xf numFmtId="165" fontId="0" fillId="0" borderId="1" xfId="1" applyNumberFormat="1" applyFont="1" applyBorder="1" applyAlignment="1">
      <alignment horizontal="center" vertical="center"/>
    </xf>
    <xf numFmtId="0" fontId="0" fillId="11" borderId="1" xfId="0" applyFill="1" applyBorder="1"/>
    <xf numFmtId="0" fontId="0" fillId="4" borderId="1" xfId="0" applyFill="1" applyBorder="1"/>
    <xf numFmtId="165" fontId="0" fillId="0" borderId="1" xfId="0" applyNumberFormat="1" applyBorder="1"/>
    <xf numFmtId="9" fontId="0" fillId="0" borderId="1" xfId="2" applyFont="1" applyBorder="1"/>
    <xf numFmtId="9" fontId="0" fillId="0" borderId="1" xfId="0" applyNumberFormat="1" applyBorder="1"/>
    <xf numFmtId="165" fontId="7" fillId="6" borderId="1" xfId="0" applyNumberFormat="1" applyFont="1" applyFill="1" applyBorder="1"/>
    <xf numFmtId="14" fontId="16" fillId="0" borderId="2" xfId="0" applyNumberFormat="1" applyFont="1" applyBorder="1" applyAlignment="1">
      <alignment horizontal="center"/>
    </xf>
    <xf numFmtId="14" fontId="16" fillId="0" borderId="2" xfId="0" applyNumberFormat="1" applyFont="1" applyFill="1" applyBorder="1" applyAlignment="1">
      <alignment horizontal="center"/>
    </xf>
    <xf numFmtId="14" fontId="16" fillId="0" borderId="4" xfId="0" applyNumberFormat="1" applyFont="1" applyBorder="1" applyAlignment="1">
      <alignment horizontal="center"/>
    </xf>
    <xf numFmtId="0" fontId="4" fillId="0" borderId="1" xfId="0" applyFont="1" applyBorder="1" applyAlignment="1">
      <alignment horizontal="center" vertical="center" wrapText="1"/>
    </xf>
    <xf numFmtId="0" fontId="16" fillId="0" borderId="1" xfId="0" applyFont="1" applyFill="1" applyBorder="1" applyAlignment="1">
      <alignment horizontal="center"/>
    </xf>
    <xf numFmtId="0" fontId="16" fillId="0" borderId="6" xfId="0" applyFont="1" applyFill="1" applyBorder="1" applyAlignment="1">
      <alignment horizontal="left"/>
    </xf>
    <xf numFmtId="0" fontId="17" fillId="0" borderId="6" xfId="0" applyFont="1" applyBorder="1" applyAlignment="1">
      <alignment horizontal="left"/>
    </xf>
    <xf numFmtId="0" fontId="16" fillId="0" borderId="6" xfId="0" applyFont="1" applyBorder="1" applyAlignment="1">
      <alignment horizontal="left"/>
    </xf>
    <xf numFmtId="0" fontId="17" fillId="0" borderId="6" xfId="0" applyFont="1" applyFill="1" applyBorder="1" applyAlignment="1">
      <alignment horizontal="left"/>
    </xf>
    <xf numFmtId="165" fontId="22" fillId="17" borderId="1" xfId="1" applyNumberFormat="1" applyFont="1" applyFill="1" applyBorder="1" applyAlignment="1">
      <alignment horizontal="right" vertical="center"/>
    </xf>
    <xf numFmtId="165" fontId="0" fillId="0" borderId="0" xfId="1" applyNumberFormat="1" applyFont="1" applyAlignment="1">
      <alignment horizontal="right"/>
    </xf>
    <xf numFmtId="165" fontId="0" fillId="11" borderId="1" xfId="1" applyNumberFormat="1" applyFont="1" applyFill="1" applyBorder="1" applyAlignment="1">
      <alignment horizontal="center"/>
    </xf>
    <xf numFmtId="0" fontId="15" fillId="4" borderId="1" xfId="0" applyFont="1" applyFill="1" applyBorder="1" applyAlignment="1">
      <alignment horizontal="left" vertical="center"/>
    </xf>
    <xf numFmtId="0" fontId="14" fillId="4" borderId="1" xfId="0" applyFont="1" applyFill="1" applyBorder="1" applyAlignment="1">
      <alignment horizontal="center" vertical="center"/>
    </xf>
    <xf numFmtId="14" fontId="14" fillId="0" borderId="1" xfId="0" applyNumberFormat="1" applyFont="1" applyFill="1" applyBorder="1" applyAlignment="1">
      <alignment horizontal="right" vertical="center"/>
    </xf>
    <xf numFmtId="0" fontId="0" fillId="0" borderId="1" xfId="0" applyFill="1" applyBorder="1" applyAlignment="1">
      <alignment horizontal="right"/>
    </xf>
    <xf numFmtId="164" fontId="15" fillId="0" borderId="1" xfId="0" applyNumberFormat="1" applyFont="1" applyFill="1" applyBorder="1" applyAlignment="1">
      <alignment horizontal="right" vertical="center"/>
    </xf>
    <xf numFmtId="14" fontId="0" fillId="0" borderId="1" xfId="0" applyNumberFormat="1" applyFill="1" applyBorder="1" applyAlignment="1">
      <alignment horizontal="right"/>
    </xf>
    <xf numFmtId="165" fontId="0" fillId="0" borderId="1" xfId="1" applyNumberFormat="1" applyFont="1" applyFill="1" applyBorder="1" applyAlignment="1">
      <alignment horizontal="left"/>
    </xf>
    <xf numFmtId="165" fontId="0" fillId="0" borderId="1" xfId="1" applyNumberFormat="1" applyFont="1" applyFill="1" applyBorder="1" applyAlignment="1">
      <alignment horizontal="center"/>
    </xf>
    <xf numFmtId="0" fontId="0" fillId="18" borderId="1" xfId="0" applyFill="1" applyBorder="1"/>
    <xf numFmtId="165" fontId="0" fillId="0" borderId="0" xfId="0" applyNumberFormat="1"/>
    <xf numFmtId="0" fontId="14" fillId="0" borderId="1" xfId="0" applyFont="1" applyFill="1" applyBorder="1" applyAlignment="1">
      <alignment vertical="center"/>
    </xf>
    <xf numFmtId="0" fontId="0" fillId="0" borderId="1" xfId="0" applyFill="1" applyBorder="1" applyAlignment="1">
      <alignment horizontal="left"/>
    </xf>
    <xf numFmtId="0" fontId="14" fillId="0" borderId="1" xfId="0" applyNumberFormat="1" applyFont="1" applyFill="1" applyBorder="1" applyAlignment="1">
      <alignment horizontal="right" vertical="center"/>
    </xf>
    <xf numFmtId="0" fontId="0" fillId="0" borderId="1" xfId="0" applyFill="1" applyBorder="1" applyAlignment="1">
      <alignment horizontal="center"/>
    </xf>
    <xf numFmtId="0" fontId="15" fillId="0" borderId="1" xfId="0" applyFont="1" applyFill="1" applyBorder="1" applyAlignment="1">
      <alignment vertical="center"/>
    </xf>
    <xf numFmtId="0" fontId="14" fillId="0" borderId="1" xfId="0" applyFont="1" applyFill="1" applyBorder="1" applyAlignment="1">
      <alignment horizontal="center" vertical="center"/>
    </xf>
    <xf numFmtId="0" fontId="15" fillId="0" borderId="1" xfId="0" applyFont="1" applyFill="1" applyBorder="1" applyAlignment="1">
      <alignment horizontal="right" vertical="center"/>
    </xf>
    <xf numFmtId="0" fontId="15" fillId="0" borderId="1" xfId="0" applyFont="1" applyFill="1" applyBorder="1" applyAlignment="1">
      <alignment horizontal="left" vertical="center"/>
    </xf>
    <xf numFmtId="0" fontId="14" fillId="0" borderId="1" xfId="0" applyFont="1" applyFill="1" applyBorder="1" applyAlignment="1">
      <alignment horizontal="right" vertical="center"/>
    </xf>
    <xf numFmtId="0" fontId="14" fillId="0" borderId="1" xfId="0" applyFont="1" applyFill="1" applyBorder="1" applyAlignment="1">
      <alignment horizontal="left" vertical="center"/>
    </xf>
    <xf numFmtId="165" fontId="14" fillId="0" borderId="1" xfId="1" applyNumberFormat="1" applyFont="1" applyFill="1" applyBorder="1" applyAlignment="1">
      <alignment horizontal="center" vertical="center"/>
    </xf>
    <xf numFmtId="14" fontId="14" fillId="0" borderId="1" xfId="0" applyNumberFormat="1" applyFont="1" applyFill="1" applyBorder="1" applyAlignment="1">
      <alignment horizontal="right" vertical="center" wrapText="1"/>
    </xf>
    <xf numFmtId="0" fontId="14" fillId="0" borderId="1" xfId="0" applyNumberFormat="1" applyFont="1" applyFill="1" applyBorder="1" applyAlignment="1">
      <alignment horizontal="right" vertical="center" wrapText="1"/>
    </xf>
    <xf numFmtId="165" fontId="15" fillId="0" borderId="1" xfId="1" applyNumberFormat="1"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NumberFormat="1" applyFont="1" applyFill="1" applyBorder="1" applyAlignment="1">
      <alignment horizontal="right" vertical="center"/>
    </xf>
    <xf numFmtId="0" fontId="0" fillId="0" borderId="1" xfId="0" applyNumberFormat="1" applyFill="1" applyBorder="1" applyAlignment="1">
      <alignment horizontal="right"/>
    </xf>
    <xf numFmtId="0" fontId="1" fillId="0" borderId="1" xfId="0" applyFont="1" applyFill="1" applyBorder="1" applyAlignment="1">
      <alignment horizontal="left"/>
    </xf>
    <xf numFmtId="0" fontId="0" fillId="0" borderId="1" xfId="0" applyFill="1" applyBorder="1" applyAlignment="1">
      <alignment horizontal="right" vertical="center"/>
    </xf>
    <xf numFmtId="0" fontId="0" fillId="0" borderId="1" xfId="0" applyFill="1" applyBorder="1" applyAlignment="1">
      <alignment horizontal="left" vertical="center"/>
    </xf>
    <xf numFmtId="165" fontId="0" fillId="0" borderId="1" xfId="1" applyNumberFormat="1" applyFont="1" applyFill="1" applyBorder="1"/>
    <xf numFmtId="14" fontId="15" fillId="0" borderId="1" xfId="0" applyNumberFormat="1" applyFont="1" applyFill="1" applyBorder="1" applyAlignment="1">
      <alignment horizontal="right" vertical="center"/>
    </xf>
    <xf numFmtId="0" fontId="0" fillId="0" borderId="1" xfId="0" applyFont="1" applyFill="1" applyBorder="1" applyAlignment="1">
      <alignment horizontal="left"/>
    </xf>
    <xf numFmtId="0" fontId="15" fillId="0" borderId="1" xfId="8" applyFont="1" applyFill="1" applyBorder="1" applyAlignment="1">
      <alignment horizontal="right" vertical="center"/>
    </xf>
    <xf numFmtId="0" fontId="15" fillId="0" borderId="1" xfId="8" applyFont="1" applyFill="1" applyBorder="1" applyAlignment="1">
      <alignment horizontal="left" vertical="center"/>
    </xf>
    <xf numFmtId="164" fontId="14" fillId="0" borderId="1" xfId="0" applyNumberFormat="1" applyFont="1" applyFill="1" applyBorder="1" applyAlignment="1">
      <alignment horizontal="right" vertical="center" wrapText="1"/>
    </xf>
    <xf numFmtId="165" fontId="15" fillId="0" borderId="1" xfId="1" applyNumberFormat="1" applyFont="1" applyFill="1" applyBorder="1" applyAlignment="1">
      <alignment horizontal="left" vertical="center"/>
    </xf>
    <xf numFmtId="0" fontId="15" fillId="7" borderId="1" xfId="0" applyNumberFormat="1" applyFont="1" applyFill="1" applyBorder="1" applyAlignment="1">
      <alignment horizontal="right" vertical="center"/>
    </xf>
    <xf numFmtId="0" fontId="0" fillId="0" borderId="0" xfId="0" applyFill="1"/>
    <xf numFmtId="0" fontId="14" fillId="7" borderId="1" xfId="0" applyNumberFormat="1" applyFont="1" applyFill="1" applyBorder="1" applyAlignment="1">
      <alignment horizontal="right" vertical="center"/>
    </xf>
    <xf numFmtId="0" fontId="0" fillId="7" borderId="1" xfId="0" applyNumberFormat="1" applyFill="1" applyBorder="1" applyAlignment="1">
      <alignment horizontal="right"/>
    </xf>
    <xf numFmtId="0" fontId="14" fillId="7" borderId="1" xfId="0" applyNumberFormat="1" applyFont="1" applyFill="1" applyBorder="1" applyAlignment="1">
      <alignment horizontal="right" vertical="center" wrapText="1"/>
    </xf>
    <xf numFmtId="165" fontId="14" fillId="0" borderId="1" xfId="1" applyNumberFormat="1" applyFont="1" applyFill="1" applyBorder="1" applyAlignment="1">
      <alignment horizontal="left" vertical="center"/>
    </xf>
    <xf numFmtId="0" fontId="0" fillId="18" borderId="1" xfId="0" applyFill="1" applyBorder="1" applyAlignment="1">
      <alignment vertical="center"/>
    </xf>
    <xf numFmtId="0" fontId="15" fillId="18" borderId="1" xfId="0" applyFont="1" applyFill="1" applyBorder="1" applyAlignment="1">
      <alignment vertical="center"/>
    </xf>
    <xf numFmtId="0" fontId="15" fillId="18" borderId="0" xfId="0" applyFont="1" applyFill="1" applyBorder="1" applyAlignment="1">
      <alignment vertical="center"/>
    </xf>
    <xf numFmtId="165" fontId="0" fillId="11" borderId="1" xfId="0" applyNumberFormat="1" applyFill="1" applyBorder="1"/>
    <xf numFmtId="0" fontId="14" fillId="18" borderId="1" xfId="0" applyFont="1" applyFill="1" applyBorder="1" applyAlignment="1">
      <alignment vertical="center"/>
    </xf>
    <xf numFmtId="0" fontId="27" fillId="19" borderId="1" xfId="0" applyFont="1" applyFill="1" applyBorder="1" applyAlignment="1" applyProtection="1">
      <alignment horizontal="center" vertical="center" wrapText="1"/>
      <protection hidden="1"/>
    </xf>
    <xf numFmtId="49" fontId="27" fillId="19" borderId="1" xfId="0" applyNumberFormat="1" applyFont="1" applyFill="1" applyBorder="1" applyAlignment="1" applyProtection="1">
      <alignment horizontal="center" vertical="center" wrapText="1"/>
      <protection hidden="1"/>
    </xf>
    <xf numFmtId="43" fontId="27" fillId="19" borderId="1" xfId="6" applyFont="1" applyFill="1" applyBorder="1" applyAlignment="1" applyProtection="1">
      <alignment horizontal="center" vertical="center" wrapText="1"/>
      <protection hidden="1"/>
    </xf>
    <xf numFmtId="1" fontId="28" fillId="0" borderId="1" xfId="0" applyNumberFormat="1" applyFont="1" applyBorder="1" applyAlignment="1">
      <alignment horizontal="center" vertical="center" shrinkToFit="1"/>
    </xf>
    <xf numFmtId="39" fontId="3" fillId="0" borderId="1" xfId="6" applyNumberFormat="1" applyFont="1" applyBorder="1" applyAlignment="1" applyProtection="1">
      <alignment horizontal="center" vertical="center" wrapText="1"/>
      <protection hidden="1"/>
    </xf>
    <xf numFmtId="44" fontId="2" fillId="2" borderId="1" xfId="1" applyFont="1" applyFill="1" applyBorder="1" applyAlignment="1" applyProtection="1">
      <alignment horizontal="center" vertical="center" wrapText="1"/>
      <protection hidden="1"/>
    </xf>
    <xf numFmtId="10" fontId="2" fillId="2" borderId="1" xfId="1" applyNumberFormat="1" applyFont="1" applyFill="1" applyBorder="1" applyAlignment="1" applyProtection="1">
      <alignment horizontal="center" vertical="center" wrapText="1"/>
      <protection hidden="1"/>
    </xf>
    <xf numFmtId="10" fontId="3" fillId="20" borderId="1" xfId="2" applyNumberFormat="1" applyFont="1" applyFill="1" applyBorder="1" applyAlignment="1" applyProtection="1">
      <alignment horizontal="center" vertical="center" wrapText="1"/>
      <protection locked="0" hidden="1"/>
    </xf>
    <xf numFmtId="44" fontId="3" fillId="2" borderId="1" xfId="1" applyFont="1" applyFill="1" applyBorder="1" applyAlignment="1" applyProtection="1">
      <alignment horizontal="center" vertical="center" wrapText="1"/>
      <protection hidden="1"/>
    </xf>
    <xf numFmtId="39" fontId="3" fillId="4" borderId="1" xfId="6" applyNumberFormat="1" applyFont="1" applyFill="1" applyBorder="1" applyAlignment="1" applyProtection="1">
      <alignment horizontal="center" vertical="center" wrapText="1"/>
      <protection hidden="1"/>
    </xf>
    <xf numFmtId="39" fontId="29" fillId="4" borderId="1" xfId="6" applyNumberFormat="1" applyFont="1" applyFill="1" applyBorder="1" applyAlignment="1" applyProtection="1">
      <alignment horizontal="center" vertical="center" wrapText="1"/>
      <protection hidden="1"/>
    </xf>
    <xf numFmtId="1" fontId="28" fillId="4" borderId="1" xfId="0" applyNumberFormat="1" applyFont="1" applyFill="1" applyBorder="1" applyAlignment="1">
      <alignment horizontal="center" vertical="center" shrinkToFit="1"/>
    </xf>
    <xf numFmtId="44" fontId="2" fillId="4" borderId="1" xfId="1" applyFont="1" applyFill="1" applyBorder="1" applyAlignment="1" applyProtection="1">
      <alignment horizontal="center" vertical="center" wrapText="1"/>
      <protection hidden="1"/>
    </xf>
    <xf numFmtId="10" fontId="2" fillId="4" borderId="1" xfId="1" applyNumberFormat="1" applyFont="1" applyFill="1" applyBorder="1" applyAlignment="1" applyProtection="1">
      <alignment horizontal="center" vertical="center" wrapText="1"/>
      <protection hidden="1"/>
    </xf>
    <xf numFmtId="10" fontId="3" fillId="4" borderId="1" xfId="2" applyNumberFormat="1" applyFont="1" applyFill="1" applyBorder="1" applyAlignment="1" applyProtection="1">
      <alignment horizontal="center" vertical="center" wrapText="1"/>
      <protection locked="0" hidden="1"/>
    </xf>
    <xf numFmtId="44" fontId="3" fillId="4" borderId="1" xfId="1" applyFont="1" applyFill="1" applyBorder="1" applyAlignment="1" applyProtection="1">
      <alignment horizontal="center" vertical="center" wrapText="1"/>
      <protection hidden="1"/>
    </xf>
    <xf numFmtId="49" fontId="27" fillId="19" borderId="1" xfId="0" applyNumberFormat="1" applyFont="1" applyFill="1" applyBorder="1" applyAlignment="1" applyProtection="1">
      <alignment horizontal="center" vertical="center"/>
      <protection hidden="1"/>
    </xf>
    <xf numFmtId="49" fontId="28" fillId="0" borderId="1" xfId="0" applyNumberFormat="1" applyFont="1" applyBorder="1" applyAlignment="1">
      <alignment horizontal="left" vertical="center"/>
    </xf>
    <xf numFmtId="49" fontId="2" fillId="0" borderId="1" xfId="0" applyNumberFormat="1" applyFont="1" applyBorder="1" applyAlignment="1">
      <alignment horizontal="left" vertical="center"/>
    </xf>
    <xf numFmtId="49" fontId="2" fillId="4" borderId="1" xfId="0" applyNumberFormat="1" applyFont="1" applyFill="1" applyBorder="1" applyAlignment="1">
      <alignment horizontal="left" vertical="center"/>
    </xf>
    <xf numFmtId="49" fontId="29" fillId="0" borderId="1" xfId="0" applyNumberFormat="1" applyFont="1" applyBorder="1" applyAlignment="1">
      <alignment horizontal="left" vertical="center"/>
    </xf>
    <xf numFmtId="49" fontId="28" fillId="4" borderId="1" xfId="0" applyNumberFormat="1" applyFont="1" applyFill="1" applyBorder="1" applyAlignment="1">
      <alignment horizontal="left" vertical="center"/>
    </xf>
    <xf numFmtId="0" fontId="2" fillId="0" borderId="1" xfId="0" applyFont="1" applyBorder="1" applyAlignment="1">
      <alignment horizontal="left" vertical="center"/>
    </xf>
    <xf numFmtId="0" fontId="0" fillId="0" borderId="0" xfId="0" applyAlignment="1"/>
    <xf numFmtId="0" fontId="27" fillId="19" borderId="1" xfId="0" applyFont="1" applyFill="1" applyBorder="1" applyAlignment="1" applyProtection="1">
      <alignment horizontal="center" vertical="center"/>
      <protection hidden="1"/>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27" fillId="19" borderId="1" xfId="0" applyFont="1" applyFill="1" applyBorder="1" applyAlignment="1" applyProtection="1">
      <alignment horizontal="left" vertical="center"/>
      <protection hidden="1"/>
    </xf>
    <xf numFmtId="0" fontId="2" fillId="4" borderId="1" xfId="0" applyFont="1" applyFill="1" applyBorder="1" applyAlignment="1">
      <alignment horizontal="left" vertical="center"/>
    </xf>
    <xf numFmtId="0" fontId="29" fillId="0" borderId="1" xfId="0" applyFont="1" applyBorder="1" applyAlignment="1">
      <alignment horizontal="left" vertical="center"/>
    </xf>
    <xf numFmtId="0" fontId="0" fillId="21" borderId="1" xfId="0" applyFill="1" applyBorder="1"/>
    <xf numFmtId="166" fontId="0" fillId="11" borderId="1" xfId="6" applyNumberFormat="1" applyFont="1" applyFill="1" applyBorder="1"/>
    <xf numFmtId="0" fontId="0" fillId="22" borderId="1" xfId="0" applyFill="1" applyBorder="1"/>
    <xf numFmtId="14" fontId="16" fillId="0" borderId="1" xfId="0" applyNumberFormat="1" applyFont="1" applyFill="1" applyBorder="1" applyAlignment="1">
      <alignment horizontal="center"/>
    </xf>
    <xf numFmtId="0" fontId="0" fillId="0" borderId="1" xfId="0" applyBorder="1" applyAlignment="1">
      <alignment horizontal="left"/>
    </xf>
    <xf numFmtId="0" fontId="16" fillId="0" borderId="1" xfId="0" applyFont="1" applyFill="1" applyBorder="1" applyAlignment="1">
      <alignment horizontal="left"/>
    </xf>
    <xf numFmtId="0" fontId="0" fillId="4" borderId="1" xfId="0" applyFill="1" applyBorder="1" applyAlignment="1">
      <alignment horizontal="left"/>
    </xf>
    <xf numFmtId="49" fontId="27" fillId="18" borderId="1" xfId="0" applyNumberFormat="1" applyFont="1" applyFill="1" applyBorder="1" applyAlignment="1" applyProtection="1">
      <alignment horizontal="center" vertical="center" wrapText="1"/>
      <protection hidden="1"/>
    </xf>
    <xf numFmtId="166" fontId="0" fillId="0" borderId="1" xfId="6" applyNumberFormat="1" applyFont="1" applyFill="1" applyBorder="1"/>
    <xf numFmtId="165" fontId="0" fillId="0" borderId="12" xfId="1" applyNumberFormat="1" applyFont="1" applyFill="1" applyBorder="1"/>
    <xf numFmtId="166" fontId="0" fillId="0" borderId="1" xfId="0" applyNumberFormat="1" applyBorder="1"/>
    <xf numFmtId="44" fontId="0" fillId="0" borderId="1" xfId="1" applyFont="1" applyBorder="1"/>
    <xf numFmtId="165" fontId="0" fillId="11" borderId="1" xfId="1" applyNumberFormat="1" applyFont="1" applyFill="1" applyBorder="1"/>
    <xf numFmtId="166" fontId="0" fillId="0" borderId="12" xfId="6" applyNumberFormat="1" applyFont="1" applyFill="1" applyBorder="1"/>
    <xf numFmtId="166" fontId="0" fillId="0" borderId="12" xfId="0" applyNumberFormat="1" applyFill="1" applyBorder="1"/>
    <xf numFmtId="165" fontId="0" fillId="0" borderId="1" xfId="0" applyNumberFormat="1" applyFill="1" applyBorder="1"/>
    <xf numFmtId="166" fontId="0" fillId="11" borderId="1" xfId="0" applyNumberFormat="1" applyFill="1" applyBorder="1"/>
    <xf numFmtId="1" fontId="28"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39" fontId="3" fillId="0" borderId="1" xfId="6" applyNumberFormat="1" applyFont="1" applyFill="1" applyBorder="1" applyAlignment="1" applyProtection="1">
      <alignment horizontal="center" vertical="center" wrapText="1"/>
      <protection hidden="1"/>
    </xf>
    <xf numFmtId="44" fontId="2" fillId="0" borderId="1" xfId="1" applyFont="1" applyFill="1" applyBorder="1" applyAlignment="1" applyProtection="1">
      <alignment horizontal="center" vertical="center" wrapText="1"/>
      <protection hidden="1"/>
    </xf>
    <xf numFmtId="10" fontId="2" fillId="0" borderId="1" xfId="1" applyNumberFormat="1" applyFont="1" applyFill="1" applyBorder="1" applyAlignment="1" applyProtection="1">
      <alignment horizontal="center" vertical="center" wrapText="1"/>
      <protection hidden="1"/>
    </xf>
    <xf numFmtId="10" fontId="3" fillId="0" borderId="1" xfId="2" applyNumberFormat="1" applyFont="1" applyFill="1" applyBorder="1" applyAlignment="1" applyProtection="1">
      <alignment horizontal="center" vertical="center" wrapText="1"/>
      <protection locked="0" hidden="1"/>
    </xf>
    <xf numFmtId="166" fontId="0" fillId="0" borderId="1" xfId="0" applyNumberFormat="1" applyFill="1" applyBorder="1"/>
    <xf numFmtId="49" fontId="28" fillId="0" borderId="1" xfId="0" applyNumberFormat="1" applyFont="1" applyFill="1" applyBorder="1" applyAlignment="1">
      <alignment horizontal="left" vertical="center" wrapText="1"/>
    </xf>
    <xf numFmtId="49" fontId="29" fillId="0" borderId="1" xfId="0" applyNumberFormat="1" applyFont="1" applyBorder="1" applyAlignment="1">
      <alignment horizontal="left" vertical="center" wrapText="1"/>
    </xf>
    <xf numFmtId="166" fontId="0" fillId="14" borderId="1" xfId="0" applyNumberFormat="1" applyFill="1" applyBorder="1"/>
    <xf numFmtId="166" fontId="0" fillId="0" borderId="0" xfId="0" applyNumberFormat="1"/>
    <xf numFmtId="165" fontId="0" fillId="4" borderId="1" xfId="1" applyNumberFormat="1" applyFont="1" applyFill="1" applyBorder="1"/>
    <xf numFmtId="0" fontId="14" fillId="18" borderId="0" xfId="0" applyFont="1" applyFill="1" applyBorder="1" applyAlignment="1">
      <alignment vertical="center"/>
    </xf>
    <xf numFmtId="0" fontId="6" fillId="23" borderId="1" xfId="0" applyFont="1" applyFill="1" applyBorder="1"/>
    <xf numFmtId="0" fontId="0" fillId="24" borderId="1" xfId="0" applyFont="1" applyFill="1" applyBorder="1"/>
    <xf numFmtId="0" fontId="0" fillId="0" borderId="1" xfId="0" applyFont="1" applyBorder="1"/>
    <xf numFmtId="166" fontId="6" fillId="23" borderId="1" xfId="6" applyNumberFormat="1" applyFont="1" applyFill="1" applyBorder="1"/>
    <xf numFmtId="165" fontId="0" fillId="24" borderId="1" xfId="1" applyNumberFormat="1" applyFont="1" applyFill="1" applyBorder="1"/>
    <xf numFmtId="49" fontId="6" fillId="5" borderId="1" xfId="0" applyNumberFormat="1" applyFont="1" applyFill="1" applyBorder="1" applyAlignment="1" applyProtection="1">
      <alignment horizontal="center" vertical="center"/>
      <protection hidden="1"/>
    </xf>
    <xf numFmtId="0" fontId="13" fillId="3" borderId="1" xfId="0" applyFont="1" applyFill="1" applyBorder="1" applyAlignment="1" applyProtection="1">
      <alignment horizontal="center" vertical="center"/>
      <protection hidden="1"/>
    </xf>
    <xf numFmtId="49" fontId="6" fillId="5" borderId="1" xfId="0" applyNumberFormat="1" applyFont="1" applyFill="1" applyBorder="1" applyAlignment="1" applyProtection="1">
      <alignment horizontal="center" vertical="center" wrapText="1"/>
      <protection hidden="1"/>
    </xf>
    <xf numFmtId="0" fontId="6" fillId="5" borderId="1" xfId="0" applyFont="1" applyFill="1" applyBorder="1" applyAlignment="1">
      <alignment horizontal="center" vertical="center" wrapText="1"/>
    </xf>
    <xf numFmtId="0" fontId="16" fillId="0" borderId="6" xfId="0" applyFont="1" applyBorder="1" applyAlignment="1">
      <alignment horizontal="center"/>
    </xf>
    <xf numFmtId="0" fontId="16" fillId="0" borderId="3" xfId="0" applyFont="1" applyBorder="1" applyAlignment="1">
      <alignment horizontal="center"/>
    </xf>
    <xf numFmtId="0" fontId="16" fillId="0" borderId="7" xfId="0" applyFont="1" applyBorder="1" applyAlignment="1">
      <alignment horizontal="center"/>
    </xf>
    <xf numFmtId="49" fontId="20" fillId="11" borderId="1" xfId="0" applyNumberFormat="1" applyFont="1" applyFill="1" applyBorder="1" applyAlignment="1" applyProtection="1">
      <alignment horizontal="center" vertical="center" wrapText="1"/>
      <protection hidden="1"/>
    </xf>
    <xf numFmtId="0" fontId="19" fillId="5" borderId="1" xfId="0" applyFont="1" applyFill="1" applyBorder="1" applyAlignment="1">
      <alignment horizontal="center" vertical="center"/>
    </xf>
    <xf numFmtId="0" fontId="19" fillId="5" borderId="1" xfId="0" applyFont="1" applyFill="1" applyBorder="1" applyAlignment="1">
      <alignment horizontal="center" vertical="center" wrapText="1"/>
    </xf>
    <xf numFmtId="49" fontId="20" fillId="10" borderId="1" xfId="0" applyNumberFormat="1" applyFont="1" applyFill="1" applyBorder="1" applyAlignment="1" applyProtection="1">
      <alignment horizontal="center" vertical="center" wrapText="1"/>
      <protection hidden="1"/>
    </xf>
    <xf numFmtId="49" fontId="20" fillId="12" borderId="1" xfId="0" applyNumberFormat="1" applyFont="1" applyFill="1" applyBorder="1" applyAlignment="1" applyProtection="1">
      <alignment horizontal="center" vertical="center" wrapText="1"/>
      <protection hidden="1"/>
    </xf>
    <xf numFmtId="49" fontId="19" fillId="10" borderId="1" xfId="0" applyNumberFormat="1"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wrapText="1"/>
      <protection locked="0"/>
    </xf>
    <xf numFmtId="49" fontId="20" fillId="4" borderId="1" xfId="0" applyNumberFormat="1" applyFont="1" applyFill="1" applyBorder="1" applyAlignment="1" applyProtection="1">
      <alignment horizontal="center" vertical="center" wrapText="1"/>
      <protection hidden="1"/>
    </xf>
    <xf numFmtId="49" fontId="20" fillId="6" borderId="1" xfId="0" applyNumberFormat="1" applyFont="1" applyFill="1" applyBorder="1" applyAlignment="1" applyProtection="1">
      <alignment horizontal="center" vertical="center" wrapText="1"/>
      <protection hidden="1"/>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11" fillId="13" borderId="6" xfId="0" applyFont="1" applyFill="1" applyBorder="1" applyAlignment="1" applyProtection="1">
      <alignment horizontal="center" vertical="center" wrapText="1"/>
      <protection locked="0"/>
    </xf>
    <xf numFmtId="0" fontId="11" fillId="13" borderId="3" xfId="0" applyFont="1" applyFill="1" applyBorder="1" applyAlignment="1" applyProtection="1">
      <alignment horizontal="center" vertical="center" wrapText="1"/>
      <protection locked="0"/>
    </xf>
    <xf numFmtId="0" fontId="11" fillId="13" borderId="7" xfId="0" applyFont="1" applyFill="1" applyBorder="1" applyAlignment="1" applyProtection="1">
      <alignment horizontal="center" vertical="center" wrapText="1"/>
      <protection locked="0"/>
    </xf>
    <xf numFmtId="0" fontId="7" fillId="14" borderId="6"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1" fontId="7" fillId="7" borderId="6" xfId="0" applyNumberFormat="1" applyFont="1" applyFill="1" applyBorder="1" applyAlignment="1">
      <alignment horizontal="center" vertical="center"/>
    </xf>
    <xf numFmtId="1" fontId="7" fillId="7" borderId="7" xfId="0" applyNumberFormat="1" applyFont="1" applyFill="1" applyBorder="1" applyAlignment="1">
      <alignment horizontal="center" vertical="center"/>
    </xf>
    <xf numFmtId="0" fontId="7" fillId="6" borderId="3" xfId="0" applyFont="1" applyFill="1" applyBorder="1" applyAlignment="1">
      <alignment horizontal="center" vertical="center"/>
    </xf>
    <xf numFmtId="0" fontId="7" fillId="11" borderId="6" xfId="0" applyFont="1" applyFill="1" applyBorder="1" applyAlignment="1">
      <alignment horizontal="center" vertical="center"/>
    </xf>
    <xf numFmtId="0" fontId="7" fillId="11" borderId="7" xfId="0" applyFont="1" applyFill="1" applyBorder="1" applyAlignment="1">
      <alignment horizontal="center" vertical="center"/>
    </xf>
    <xf numFmtId="1" fontId="7" fillId="11" borderId="6" xfId="0" applyNumberFormat="1" applyFont="1" applyFill="1" applyBorder="1" applyAlignment="1">
      <alignment horizontal="center" vertical="center"/>
    </xf>
    <xf numFmtId="1" fontId="7" fillId="11" borderId="7" xfId="0" applyNumberFormat="1" applyFont="1" applyFill="1" applyBorder="1" applyAlignment="1">
      <alignment horizontal="center" vertical="center"/>
    </xf>
    <xf numFmtId="0" fontId="0" fillId="0" borderId="6" xfId="0"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0" fillId="0" borderId="1" xfId="0" applyBorder="1" applyAlignment="1">
      <alignment horizontal="center"/>
    </xf>
    <xf numFmtId="49" fontId="19" fillId="5" borderId="9" xfId="0" applyNumberFormat="1" applyFont="1" applyFill="1" applyBorder="1" applyAlignment="1" applyProtection="1">
      <alignment horizontal="center" vertical="center" wrapText="1"/>
      <protection hidden="1"/>
    </xf>
    <xf numFmtId="49" fontId="19" fillId="5" borderId="10" xfId="0" applyNumberFormat="1" applyFont="1" applyFill="1" applyBorder="1" applyAlignment="1" applyProtection="1">
      <alignment horizontal="center" vertical="center" wrapText="1"/>
      <protection hidden="1"/>
    </xf>
    <xf numFmtId="49" fontId="19" fillId="5" borderId="0" xfId="0" applyNumberFormat="1" applyFont="1" applyFill="1" applyBorder="1" applyAlignment="1" applyProtection="1">
      <alignment horizontal="center" vertical="center" wrapText="1"/>
      <protection hidden="1"/>
    </xf>
    <xf numFmtId="49" fontId="19" fillId="5" borderId="11" xfId="0" applyNumberFormat="1" applyFont="1" applyFill="1" applyBorder="1" applyAlignment="1" applyProtection="1">
      <alignment horizontal="center" vertical="center" wrapText="1"/>
      <protection hidden="1"/>
    </xf>
  </cellXfs>
  <cellStyles count="9">
    <cellStyle name="Millares" xfId="6" builtinId="3"/>
    <cellStyle name="Moneda" xfId="1" builtinId="4"/>
    <cellStyle name="Normal" xfId="0" builtinId="0"/>
    <cellStyle name="Normal 2" xfId="3"/>
    <cellStyle name="Normal 2 2" xfId="8"/>
    <cellStyle name="Normal 3" xfId="5"/>
    <cellStyle name="Normal 4" xfId="7"/>
    <cellStyle name="Porcentaje" xfId="2" builtinId="5"/>
    <cellStyle name="Porcentaje 2" xfId="4"/>
  </cellStyles>
  <dxfs count="54">
    <dxf>
      <font>
        <color theme="0"/>
      </font>
    </dxf>
    <dxf>
      <font>
        <color theme="0"/>
      </font>
    </dxf>
    <dxf>
      <font>
        <color theme="0"/>
      </font>
    </dxf>
    <dxf>
      <font>
        <color theme="0"/>
      </font>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99FF"/>
      <color rgb="FFA8FD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pena\Downloads\168527%20-%20R11%20SEC%20GRAL%20ALCALDIA%20BOGOT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de Cotización General"/>
      <sheetName val="Detalle Especificaciones"/>
      <sheetName val="Detalle Bienes de Aseo y Caf"/>
      <sheetName val="Resumen - CSV"/>
      <sheetName val="Cotizacion Bienes de Aseo y Ca"/>
      <sheetName val="Cotizacion"/>
      <sheetName val="Inicio"/>
      <sheetName val="BienesPrioritarios"/>
      <sheetName val="Minimos"/>
      <sheetName val="ConsolidadoServicios"/>
      <sheetName val="solCotizacionCSV_es"/>
      <sheetName val="Listas"/>
      <sheetName val="ClasifiPersonal"/>
      <sheetName val="Maximos"/>
      <sheetName val="TablaDinamica"/>
      <sheetName val="temp"/>
      <sheetName val="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
          <cell r="H2" t="str">
            <v>Operario de aseo y cafetería con compromiso social</v>
          </cell>
        </row>
        <row r="3">
          <cell r="H3" t="str">
            <v>Operario de aseo y cafetería</v>
          </cell>
        </row>
        <row r="4">
          <cell r="H4" t="str">
            <v>Operario de mantenimiento</v>
          </cell>
        </row>
        <row r="5">
          <cell r="H5" t="str">
            <v>Operario auxiliar</v>
          </cell>
        </row>
        <row r="6">
          <cell r="H6" t="str">
            <v>Coordinador de tiempo completo</v>
          </cell>
        </row>
        <row r="7">
          <cell r="H7" t="str">
            <v>Jardinero</v>
          </cell>
        </row>
        <row r="8">
          <cell r="H8" t="str">
            <v>Operario de mantenimiento capacitado para trabajo en alturas</v>
          </cell>
        </row>
        <row r="9">
          <cell r="H9" t="str">
            <v>Operario auxiliar capacitado para trabajo en alturas</v>
          </cell>
        </row>
        <row r="10">
          <cell r="H10" t="str">
            <v>Jardinero capacitado para trabajo en alturas</v>
          </cell>
        </row>
        <row r="11">
          <cell r="H11" t="str">
            <v>Coordinador de trabajo en alturas</v>
          </cell>
        </row>
      </sheetData>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5" tint="0.39997558519241921"/>
  </sheetPr>
  <dimension ref="A1:AO32"/>
  <sheetViews>
    <sheetView zoomScale="68" zoomScaleNormal="68" workbookViewId="0">
      <selection activeCell="B18" sqref="B18"/>
    </sheetView>
  </sheetViews>
  <sheetFormatPr baseColWidth="10" defaultColWidth="10.85546875" defaultRowHeight="15"/>
  <cols>
    <col min="2" max="2" width="24.7109375" bestFit="1" customWidth="1"/>
    <col min="3" max="3" width="53.140625" bestFit="1" customWidth="1"/>
    <col min="4" max="4" width="21.7109375" customWidth="1"/>
    <col min="5" max="5" width="18.140625" customWidth="1"/>
    <col min="6" max="9" width="15.5703125" customWidth="1"/>
    <col min="10" max="10" width="17.28515625" customWidth="1"/>
    <col min="11" max="11" width="15.42578125" bestFit="1" customWidth="1"/>
    <col min="12" max="12" width="12.5703125" customWidth="1"/>
    <col min="13" max="13" width="8.7109375" customWidth="1"/>
    <col min="14" max="15" width="9.85546875" customWidth="1"/>
    <col min="16" max="16" width="9.140625" customWidth="1"/>
    <col min="17" max="17" width="8.85546875" customWidth="1"/>
    <col min="18" max="18" width="11.28515625" customWidth="1"/>
    <col min="19" max="19" width="11.42578125" customWidth="1"/>
    <col min="20" max="20" width="15.85546875" customWidth="1"/>
    <col min="21" max="21" width="13.42578125" customWidth="1"/>
    <col min="22" max="22" width="11.42578125" customWidth="1"/>
    <col min="23" max="23" width="15.5703125" customWidth="1"/>
    <col min="24" max="24" width="13.28515625" customWidth="1"/>
    <col min="25" max="25" width="13.7109375" customWidth="1"/>
    <col min="26" max="26" width="14.85546875" customWidth="1"/>
    <col min="27" max="27" width="10.28515625" customWidth="1"/>
    <col min="28" max="28" width="13" customWidth="1"/>
    <col min="29" max="29" width="11" customWidth="1"/>
    <col min="30" max="30" width="12.5703125" customWidth="1"/>
    <col min="31" max="31" width="13.140625" customWidth="1"/>
    <col min="32" max="32" width="11.7109375" customWidth="1"/>
    <col min="33" max="33" width="12.28515625" customWidth="1"/>
    <col min="34" max="34" width="12" customWidth="1"/>
    <col min="35" max="35" width="13.7109375" customWidth="1"/>
    <col min="36" max="36" width="14.5703125" customWidth="1"/>
    <col min="37" max="37" width="11.5703125" customWidth="1"/>
    <col min="38" max="38" width="18.5703125" style="35" customWidth="1"/>
    <col min="39" max="39" width="25.85546875" style="35" customWidth="1"/>
    <col min="40" max="40" width="12.85546875" customWidth="1"/>
    <col min="41" max="41" width="16" customWidth="1"/>
  </cols>
  <sheetData>
    <row r="1" spans="1:41" ht="26.1" customHeight="1">
      <c r="A1" s="229" t="s">
        <v>22</v>
      </c>
      <c r="B1" s="229"/>
      <c r="C1" s="229"/>
      <c r="D1" s="229"/>
      <c r="E1" s="229"/>
      <c r="F1" s="229"/>
      <c r="G1" s="229"/>
      <c r="H1" s="229"/>
      <c r="I1" s="229"/>
      <c r="J1" s="229"/>
      <c r="K1" s="229"/>
      <c r="L1" s="5" t="s">
        <v>23</v>
      </c>
      <c r="M1" s="5" t="s">
        <v>23</v>
      </c>
      <c r="N1" s="5" t="s">
        <v>23</v>
      </c>
      <c r="O1" s="5" t="s">
        <v>23</v>
      </c>
      <c r="P1" s="5" t="s">
        <v>23</v>
      </c>
      <c r="Q1" s="5" t="s">
        <v>23</v>
      </c>
      <c r="R1" s="5" t="s">
        <v>23</v>
      </c>
      <c r="S1" s="5" t="s">
        <v>23</v>
      </c>
      <c r="T1" s="5" t="s">
        <v>23</v>
      </c>
      <c r="U1" s="5" t="s">
        <v>23</v>
      </c>
      <c r="V1" s="5" t="s">
        <v>23</v>
      </c>
      <c r="W1" s="5" t="s">
        <v>23</v>
      </c>
      <c r="X1" s="5" t="s">
        <v>23</v>
      </c>
      <c r="Y1" s="5" t="s">
        <v>23</v>
      </c>
      <c r="Z1" s="5" t="s">
        <v>23</v>
      </c>
      <c r="AA1" s="5" t="s">
        <v>23</v>
      </c>
      <c r="AB1" s="5" t="s">
        <v>23</v>
      </c>
      <c r="AC1" s="5" t="s">
        <v>23</v>
      </c>
      <c r="AD1" s="5" t="s">
        <v>23</v>
      </c>
      <c r="AE1" s="5" t="s">
        <v>23</v>
      </c>
      <c r="AF1" s="5" t="s">
        <v>23</v>
      </c>
      <c r="AG1" s="5" t="s">
        <v>23</v>
      </c>
      <c r="AH1" s="5" t="s">
        <v>23</v>
      </c>
      <c r="AI1" s="5" t="s">
        <v>23</v>
      </c>
      <c r="AJ1" s="5" t="s">
        <v>23</v>
      </c>
      <c r="AK1" s="230" t="s">
        <v>24</v>
      </c>
      <c r="AL1" s="231" t="s">
        <v>124</v>
      </c>
      <c r="AM1" s="231" t="s">
        <v>125</v>
      </c>
      <c r="AN1" s="231" t="s">
        <v>126</v>
      </c>
      <c r="AO1" s="228" t="s">
        <v>25</v>
      </c>
    </row>
    <row r="2" spans="1:41" ht="30.6" customHeight="1">
      <c r="A2" s="229"/>
      <c r="B2" s="229"/>
      <c r="C2" s="229"/>
      <c r="D2" s="229"/>
      <c r="E2" s="229"/>
      <c r="F2" s="229"/>
      <c r="G2" s="229"/>
      <c r="H2" s="229"/>
      <c r="I2" s="229"/>
      <c r="J2" s="229"/>
      <c r="K2" s="229"/>
      <c r="L2" s="7" t="s">
        <v>26</v>
      </c>
      <c r="M2" s="7" t="s">
        <v>27</v>
      </c>
      <c r="N2" s="7" t="s">
        <v>28</v>
      </c>
      <c r="O2" s="7" t="s">
        <v>29</v>
      </c>
      <c r="P2" s="7" t="s">
        <v>30</v>
      </c>
      <c r="Q2" s="7" t="s">
        <v>31</v>
      </c>
      <c r="R2" s="7" t="s">
        <v>32</v>
      </c>
      <c r="S2" s="7" t="s">
        <v>33</v>
      </c>
      <c r="T2" s="7" t="s">
        <v>34</v>
      </c>
      <c r="U2" s="7" t="s">
        <v>35</v>
      </c>
      <c r="V2" s="7" t="s">
        <v>36</v>
      </c>
      <c r="W2" s="7" t="s">
        <v>37</v>
      </c>
      <c r="X2" s="7" t="s">
        <v>38</v>
      </c>
      <c r="Y2" s="7" t="s">
        <v>39</v>
      </c>
      <c r="Z2" s="7" t="s">
        <v>40</v>
      </c>
      <c r="AA2" s="7" t="s">
        <v>41</v>
      </c>
      <c r="AB2" s="7" t="s">
        <v>42</v>
      </c>
      <c r="AC2" s="7" t="s">
        <v>43</v>
      </c>
      <c r="AD2" s="7" t="s">
        <v>44</v>
      </c>
      <c r="AE2" s="7" t="s">
        <v>45</v>
      </c>
      <c r="AF2" s="7" t="s">
        <v>46</v>
      </c>
      <c r="AG2" s="7" t="s">
        <v>47</v>
      </c>
      <c r="AH2" s="7" t="s">
        <v>48</v>
      </c>
      <c r="AI2" s="7" t="s">
        <v>49</v>
      </c>
      <c r="AJ2" s="7" t="s">
        <v>50</v>
      </c>
      <c r="AK2" s="230"/>
      <c r="AL2" s="231"/>
      <c r="AM2" s="231"/>
      <c r="AN2" s="231"/>
      <c r="AO2" s="228"/>
    </row>
    <row r="3" spans="1:41" ht="30.6" customHeight="1">
      <c r="A3" s="70"/>
      <c r="B3" s="70"/>
      <c r="C3" s="70"/>
      <c r="D3" s="70"/>
      <c r="E3" s="70"/>
      <c r="F3" s="70"/>
      <c r="G3" s="70"/>
      <c r="H3" s="70"/>
      <c r="I3" s="70"/>
      <c r="J3" s="70"/>
      <c r="K3" s="70"/>
      <c r="L3" s="69" t="s">
        <v>478</v>
      </c>
      <c r="M3" s="69" t="s">
        <v>479</v>
      </c>
      <c r="N3" s="69" t="s">
        <v>480</v>
      </c>
      <c r="O3" s="69" t="s">
        <v>481</v>
      </c>
      <c r="P3" s="69" t="s">
        <v>482</v>
      </c>
      <c r="Q3" s="69" t="s">
        <v>483</v>
      </c>
      <c r="R3" s="69" t="s">
        <v>484</v>
      </c>
      <c r="S3" s="69" t="s">
        <v>485</v>
      </c>
      <c r="T3" s="69" t="s">
        <v>486</v>
      </c>
      <c r="U3" s="69" t="s">
        <v>487</v>
      </c>
      <c r="V3" s="69" t="s">
        <v>488</v>
      </c>
      <c r="W3" s="69" t="s">
        <v>489</v>
      </c>
      <c r="X3" s="69" t="s">
        <v>490</v>
      </c>
      <c r="Y3" s="69" t="s">
        <v>491</v>
      </c>
      <c r="Z3" s="69" t="s">
        <v>492</v>
      </c>
      <c r="AA3" s="69" t="s">
        <v>493</v>
      </c>
      <c r="AB3" s="69" t="s">
        <v>494</v>
      </c>
      <c r="AC3" s="69" t="s">
        <v>495</v>
      </c>
      <c r="AD3" s="69" t="s">
        <v>496</v>
      </c>
      <c r="AE3" s="69" t="s">
        <v>497</v>
      </c>
      <c r="AF3" s="69" t="s">
        <v>498</v>
      </c>
      <c r="AG3" s="69" t="s">
        <v>499</v>
      </c>
      <c r="AH3" s="69" t="s">
        <v>500</v>
      </c>
      <c r="AI3" s="69" t="s">
        <v>501</v>
      </c>
      <c r="AJ3" s="69" t="s">
        <v>502</v>
      </c>
      <c r="AK3" s="230"/>
      <c r="AL3" s="231"/>
      <c r="AM3" s="231"/>
      <c r="AN3" s="231"/>
      <c r="AO3" s="228"/>
    </row>
    <row r="4" spans="1:41" ht="75" customHeight="1">
      <c r="A4" s="5" t="s">
        <v>51</v>
      </c>
      <c r="B4" s="5" t="s">
        <v>52</v>
      </c>
      <c r="C4" s="6" t="s">
        <v>53</v>
      </c>
      <c r="D4" s="5" t="s">
        <v>54</v>
      </c>
      <c r="E4" s="5" t="s">
        <v>2</v>
      </c>
      <c r="F4" s="5" t="s">
        <v>3</v>
      </c>
      <c r="G4" s="5" t="s">
        <v>4</v>
      </c>
      <c r="H4" s="5" t="s">
        <v>5</v>
      </c>
      <c r="I4" s="6" t="s">
        <v>3</v>
      </c>
      <c r="J4" s="6" t="s">
        <v>12</v>
      </c>
      <c r="K4" s="8" t="s">
        <v>55</v>
      </c>
      <c r="L4" s="6" t="s">
        <v>56</v>
      </c>
      <c r="M4" s="6" t="s">
        <v>57</v>
      </c>
      <c r="N4" s="6" t="s">
        <v>58</v>
      </c>
      <c r="O4" s="6" t="s">
        <v>59</v>
      </c>
      <c r="P4" s="6" t="s">
        <v>60</v>
      </c>
      <c r="Q4" s="6" t="s">
        <v>61</v>
      </c>
      <c r="R4" s="6" t="s">
        <v>62</v>
      </c>
      <c r="S4" s="6" t="s">
        <v>63</v>
      </c>
      <c r="T4" s="6" t="s">
        <v>64</v>
      </c>
      <c r="U4" s="6" t="s">
        <v>65</v>
      </c>
      <c r="V4" s="6" t="s">
        <v>66</v>
      </c>
      <c r="W4" s="6" t="s">
        <v>67</v>
      </c>
      <c r="X4" s="6" t="s">
        <v>67</v>
      </c>
      <c r="Y4" s="6" t="s">
        <v>68</v>
      </c>
      <c r="Z4" s="6" t="s">
        <v>69</v>
      </c>
      <c r="AA4" s="6" t="s">
        <v>70</v>
      </c>
      <c r="AB4" s="6" t="s">
        <v>71</v>
      </c>
      <c r="AC4" s="6" t="s">
        <v>72</v>
      </c>
      <c r="AD4" s="6" t="s">
        <v>73</v>
      </c>
      <c r="AE4" s="6" t="s">
        <v>74</v>
      </c>
      <c r="AF4" s="6" t="s">
        <v>75</v>
      </c>
      <c r="AG4" s="6" t="s">
        <v>76</v>
      </c>
      <c r="AH4" s="6" t="s">
        <v>77</v>
      </c>
      <c r="AI4" s="6" t="s">
        <v>78</v>
      </c>
      <c r="AJ4" s="6" t="s">
        <v>79</v>
      </c>
      <c r="AK4" s="230"/>
      <c r="AL4" s="231"/>
      <c r="AM4" s="231"/>
      <c r="AN4" s="231"/>
      <c r="AO4" s="228"/>
    </row>
    <row r="5" spans="1:41" ht="18.95" hidden="1" customHeight="1">
      <c r="A5" s="9">
        <v>1</v>
      </c>
      <c r="B5" s="10" t="s">
        <v>80</v>
      </c>
      <c r="C5" s="11" t="s">
        <v>81</v>
      </c>
      <c r="D5" s="10" t="s">
        <v>1</v>
      </c>
      <c r="E5" s="12">
        <v>3389</v>
      </c>
      <c r="F5" s="12">
        <v>819</v>
      </c>
      <c r="G5" s="13">
        <v>0.19999999999999996</v>
      </c>
      <c r="H5" s="14">
        <v>0.80666863381528475</v>
      </c>
      <c r="I5" s="15">
        <v>655.20000000000005</v>
      </c>
      <c r="J5" s="16">
        <f t="shared" ref="J5:J27" si="0">I5*K5</f>
        <v>6552</v>
      </c>
      <c r="K5" s="17">
        <v>10</v>
      </c>
      <c r="L5" s="18">
        <v>10</v>
      </c>
      <c r="M5" s="18"/>
      <c r="N5" s="18"/>
      <c r="O5" s="18"/>
      <c r="P5" s="18"/>
      <c r="Q5" s="18"/>
      <c r="R5" s="18"/>
      <c r="S5" s="18"/>
      <c r="T5" s="18"/>
      <c r="U5" s="18"/>
      <c r="V5" s="18"/>
      <c r="W5" s="18"/>
      <c r="X5" s="18"/>
      <c r="Y5" s="18"/>
      <c r="Z5" s="18"/>
      <c r="AA5" s="18"/>
      <c r="AB5" s="18"/>
      <c r="AC5" s="18"/>
      <c r="AD5" s="18"/>
      <c r="AE5" s="18"/>
      <c r="AF5" s="18"/>
      <c r="AG5" s="18"/>
      <c r="AH5" s="18"/>
      <c r="AI5" s="18"/>
      <c r="AJ5" s="18"/>
      <c r="AK5" s="19">
        <f>SUM(L5:AJ5)</f>
        <v>10</v>
      </c>
      <c r="AL5" s="20">
        <v>0</v>
      </c>
      <c r="AM5" s="20">
        <f>AL5*I5</f>
        <v>0</v>
      </c>
      <c r="AN5" s="21">
        <v>6</v>
      </c>
      <c r="AO5" s="22">
        <f t="shared" ref="AO5:AO18" si="1">AK5-AL5-AN5</f>
        <v>4</v>
      </c>
    </row>
    <row r="6" spans="1:41" ht="17.100000000000001" hidden="1" customHeight="1">
      <c r="A6" s="9">
        <v>2</v>
      </c>
      <c r="B6" s="10" t="s">
        <v>82</v>
      </c>
      <c r="C6" s="11" t="s">
        <v>83</v>
      </c>
      <c r="D6" s="10" t="s">
        <v>1</v>
      </c>
      <c r="E6" s="12">
        <v>6832</v>
      </c>
      <c r="F6" s="12">
        <v>1885</v>
      </c>
      <c r="G6" s="13">
        <v>0.2</v>
      </c>
      <c r="H6" s="14">
        <v>0.77927400468384078</v>
      </c>
      <c r="I6" s="12">
        <v>1508</v>
      </c>
      <c r="J6" s="16">
        <f t="shared" si="0"/>
        <v>15080</v>
      </c>
      <c r="K6" s="17">
        <v>10</v>
      </c>
      <c r="L6" s="18">
        <v>10</v>
      </c>
      <c r="M6" s="18"/>
      <c r="N6" s="18"/>
      <c r="O6" s="18"/>
      <c r="P6" s="18"/>
      <c r="Q6" s="18"/>
      <c r="R6" s="18"/>
      <c r="S6" s="18"/>
      <c r="T6" s="18"/>
      <c r="U6" s="18"/>
      <c r="V6" s="18"/>
      <c r="W6" s="18"/>
      <c r="X6" s="18"/>
      <c r="Y6" s="18"/>
      <c r="Z6" s="18"/>
      <c r="AA6" s="18"/>
      <c r="AB6" s="18"/>
      <c r="AC6" s="18"/>
      <c r="AD6" s="18"/>
      <c r="AE6" s="18"/>
      <c r="AF6" s="18"/>
      <c r="AG6" s="18"/>
      <c r="AH6" s="18"/>
      <c r="AI6" s="18"/>
      <c r="AJ6" s="18"/>
      <c r="AK6" s="23">
        <f t="shared" ref="AK6:AK27" si="2">SUM(L6:AJ6)</f>
        <v>10</v>
      </c>
      <c r="AL6" s="20">
        <v>0</v>
      </c>
      <c r="AM6" s="20">
        <f t="shared" ref="AM6:AM27" si="3">AL6*I6</f>
        <v>0</v>
      </c>
      <c r="AN6" s="21">
        <v>10</v>
      </c>
      <c r="AO6" s="24">
        <f t="shared" si="1"/>
        <v>0</v>
      </c>
    </row>
    <row r="7" spans="1:41" ht="18" hidden="1" customHeight="1">
      <c r="A7" s="9">
        <v>3</v>
      </c>
      <c r="B7" s="10" t="s">
        <v>84</v>
      </c>
      <c r="C7" s="11" t="s">
        <v>85</v>
      </c>
      <c r="D7" s="10" t="s">
        <v>1</v>
      </c>
      <c r="E7" s="12">
        <v>32697</v>
      </c>
      <c r="F7" s="12">
        <v>13258</v>
      </c>
      <c r="G7" s="13">
        <v>0.25</v>
      </c>
      <c r="H7" s="14">
        <v>0.69588953114964669</v>
      </c>
      <c r="I7" s="12">
        <v>9943.5</v>
      </c>
      <c r="J7" s="16">
        <f t="shared" si="0"/>
        <v>696045</v>
      </c>
      <c r="K7" s="17">
        <v>70</v>
      </c>
      <c r="L7" s="18">
        <v>12</v>
      </c>
      <c r="M7" s="18">
        <v>5</v>
      </c>
      <c r="N7" s="18">
        <v>3</v>
      </c>
      <c r="O7" s="18">
        <v>1</v>
      </c>
      <c r="P7" s="18">
        <v>3</v>
      </c>
      <c r="Q7" s="18">
        <v>3</v>
      </c>
      <c r="R7" s="18">
        <v>3</v>
      </c>
      <c r="S7" s="18">
        <v>3</v>
      </c>
      <c r="T7" s="18">
        <v>3</v>
      </c>
      <c r="U7" s="18">
        <v>3</v>
      </c>
      <c r="V7" s="18">
        <v>2</v>
      </c>
      <c r="W7" s="18">
        <v>2</v>
      </c>
      <c r="X7" s="18">
        <v>2</v>
      </c>
      <c r="Y7" s="18">
        <v>2</v>
      </c>
      <c r="Z7" s="18">
        <v>2</v>
      </c>
      <c r="AA7" s="18">
        <v>2</v>
      </c>
      <c r="AB7" s="18">
        <v>2</v>
      </c>
      <c r="AC7" s="18">
        <v>3</v>
      </c>
      <c r="AD7" s="18">
        <v>2</v>
      </c>
      <c r="AE7" s="18">
        <v>2</v>
      </c>
      <c r="AF7" s="18">
        <v>2</v>
      </c>
      <c r="AG7" s="18">
        <v>2</v>
      </c>
      <c r="AH7" s="18">
        <v>2</v>
      </c>
      <c r="AI7" s="18">
        <v>2</v>
      </c>
      <c r="AJ7" s="18">
        <v>2</v>
      </c>
      <c r="AK7" s="23">
        <f t="shared" si="2"/>
        <v>70</v>
      </c>
      <c r="AL7" s="25">
        <v>58</v>
      </c>
      <c r="AM7" s="25">
        <f t="shared" si="3"/>
        <v>576723</v>
      </c>
      <c r="AN7" s="21">
        <v>12</v>
      </c>
      <c r="AO7" s="24">
        <f>AK7-AL7-AN7</f>
        <v>0</v>
      </c>
    </row>
    <row r="8" spans="1:41" ht="12.6" hidden="1" customHeight="1">
      <c r="A8" s="9">
        <v>4</v>
      </c>
      <c r="B8" s="10" t="s">
        <v>86</v>
      </c>
      <c r="C8" s="11" t="s">
        <v>87</v>
      </c>
      <c r="D8" s="10" t="s">
        <v>1</v>
      </c>
      <c r="E8" s="12">
        <v>56864</v>
      </c>
      <c r="F8" s="12">
        <v>25874</v>
      </c>
      <c r="G8" s="13">
        <v>0.25</v>
      </c>
      <c r="H8" s="14">
        <v>0.65873839335959483</v>
      </c>
      <c r="I8" s="12">
        <v>19405.5</v>
      </c>
      <c r="J8" s="16">
        <f t="shared" si="0"/>
        <v>834436.5</v>
      </c>
      <c r="K8" s="17">
        <v>43</v>
      </c>
      <c r="L8" s="18">
        <v>7</v>
      </c>
      <c r="M8" s="18">
        <v>4</v>
      </c>
      <c r="N8" s="18">
        <v>1</v>
      </c>
      <c r="O8" s="18">
        <v>2</v>
      </c>
      <c r="P8" s="18">
        <v>2</v>
      </c>
      <c r="Q8" s="18">
        <v>2</v>
      </c>
      <c r="R8" s="18">
        <v>2</v>
      </c>
      <c r="S8" s="18">
        <v>2</v>
      </c>
      <c r="T8" s="18">
        <v>2</v>
      </c>
      <c r="U8" s="18">
        <v>2</v>
      </c>
      <c r="V8" s="18">
        <v>2</v>
      </c>
      <c r="W8" s="18">
        <v>1</v>
      </c>
      <c r="X8" s="18">
        <v>1</v>
      </c>
      <c r="Y8" s="18">
        <v>1</v>
      </c>
      <c r="Z8" s="18">
        <v>1</v>
      </c>
      <c r="AA8" s="18">
        <v>1</v>
      </c>
      <c r="AB8" s="18">
        <v>1</v>
      </c>
      <c r="AC8" s="18">
        <v>2</v>
      </c>
      <c r="AD8" s="18">
        <v>1</v>
      </c>
      <c r="AE8" s="18">
        <v>1</v>
      </c>
      <c r="AF8" s="18">
        <v>1</v>
      </c>
      <c r="AG8" s="18">
        <v>1</v>
      </c>
      <c r="AH8" s="18">
        <v>1</v>
      </c>
      <c r="AI8" s="18">
        <v>1</v>
      </c>
      <c r="AJ8" s="18">
        <v>1</v>
      </c>
      <c r="AK8" s="19">
        <f t="shared" si="2"/>
        <v>43</v>
      </c>
      <c r="AL8" s="20">
        <v>0</v>
      </c>
      <c r="AM8" s="20">
        <f t="shared" si="3"/>
        <v>0</v>
      </c>
      <c r="AN8" s="21">
        <v>7</v>
      </c>
      <c r="AO8" s="22">
        <f t="shared" si="1"/>
        <v>36</v>
      </c>
    </row>
    <row r="9" spans="1:41" ht="18.600000000000001" hidden="1" customHeight="1">
      <c r="A9" s="9">
        <v>5</v>
      </c>
      <c r="B9" s="10" t="s">
        <v>88</v>
      </c>
      <c r="C9" s="11" t="s">
        <v>89</v>
      </c>
      <c r="D9" s="10" t="s">
        <v>1</v>
      </c>
      <c r="E9" s="12">
        <v>15354</v>
      </c>
      <c r="F9" s="12">
        <v>5810</v>
      </c>
      <c r="G9" s="13">
        <v>0.25</v>
      </c>
      <c r="H9" s="14">
        <v>0.71619773348964433</v>
      </c>
      <c r="I9" s="12">
        <v>4357.5</v>
      </c>
      <c r="J9" s="16">
        <f t="shared" si="0"/>
        <v>161227.5</v>
      </c>
      <c r="K9" s="17">
        <v>37</v>
      </c>
      <c r="L9" s="18">
        <v>12</v>
      </c>
      <c r="M9" s="18">
        <v>2</v>
      </c>
      <c r="N9" s="18">
        <v>1</v>
      </c>
      <c r="O9" s="18">
        <v>1</v>
      </c>
      <c r="P9" s="18">
        <v>1</v>
      </c>
      <c r="Q9" s="18">
        <v>1</v>
      </c>
      <c r="R9" s="18">
        <v>1</v>
      </c>
      <c r="S9" s="18">
        <v>1</v>
      </c>
      <c r="T9" s="18">
        <v>1</v>
      </c>
      <c r="U9" s="18">
        <v>1</v>
      </c>
      <c r="V9" s="18">
        <v>1</v>
      </c>
      <c r="W9" s="18">
        <v>1</v>
      </c>
      <c r="X9" s="18">
        <v>1</v>
      </c>
      <c r="Y9" s="18">
        <v>1</v>
      </c>
      <c r="Z9" s="18">
        <v>1</v>
      </c>
      <c r="AA9" s="18">
        <v>1</v>
      </c>
      <c r="AB9" s="18">
        <v>1</v>
      </c>
      <c r="AC9" s="18">
        <v>1</v>
      </c>
      <c r="AD9" s="18">
        <v>1</v>
      </c>
      <c r="AE9" s="18">
        <v>1</v>
      </c>
      <c r="AF9" s="18">
        <v>1</v>
      </c>
      <c r="AG9" s="18">
        <v>1</v>
      </c>
      <c r="AH9" s="18">
        <v>1</v>
      </c>
      <c r="AI9" s="18">
        <v>1</v>
      </c>
      <c r="AJ9" s="18">
        <v>1</v>
      </c>
      <c r="AK9" s="19">
        <f t="shared" si="2"/>
        <v>37</v>
      </c>
      <c r="AL9" s="25">
        <v>4</v>
      </c>
      <c r="AM9" s="25">
        <f>AL9*I9</f>
        <v>17430</v>
      </c>
      <c r="AN9" s="19"/>
      <c r="AO9" s="22">
        <f t="shared" si="1"/>
        <v>33</v>
      </c>
    </row>
    <row r="10" spans="1:41" ht="17.100000000000001" hidden="1" customHeight="1">
      <c r="A10" s="9">
        <v>6</v>
      </c>
      <c r="B10" s="10" t="s">
        <v>90</v>
      </c>
      <c r="C10" s="11" t="s">
        <v>91</v>
      </c>
      <c r="D10" s="10" t="s">
        <v>1</v>
      </c>
      <c r="E10" s="12">
        <v>29853</v>
      </c>
      <c r="F10" s="12">
        <v>9005</v>
      </c>
      <c r="G10" s="13">
        <v>0.2</v>
      </c>
      <c r="H10" s="14">
        <v>0.7586842193414397</v>
      </c>
      <c r="I10" s="12">
        <v>7204</v>
      </c>
      <c r="J10" s="16">
        <f t="shared" si="0"/>
        <v>57632</v>
      </c>
      <c r="K10" s="17">
        <v>8</v>
      </c>
      <c r="L10" s="18">
        <v>3</v>
      </c>
      <c r="M10" s="18">
        <v>2</v>
      </c>
      <c r="N10" s="18">
        <v>1</v>
      </c>
      <c r="O10" s="18"/>
      <c r="P10" s="18"/>
      <c r="Q10" s="18"/>
      <c r="R10" s="18"/>
      <c r="S10" s="18"/>
      <c r="T10" s="18"/>
      <c r="U10" s="18"/>
      <c r="V10" s="18"/>
      <c r="W10" s="18"/>
      <c r="X10" s="18"/>
      <c r="Y10" s="18"/>
      <c r="Z10" s="18"/>
      <c r="AA10" s="18"/>
      <c r="AB10" s="18"/>
      <c r="AC10" s="18">
        <v>1</v>
      </c>
      <c r="AD10" s="18"/>
      <c r="AE10" s="18">
        <v>1</v>
      </c>
      <c r="AF10" s="18"/>
      <c r="AG10" s="18"/>
      <c r="AH10" s="18"/>
      <c r="AI10" s="18"/>
      <c r="AJ10" s="18"/>
      <c r="AK10" s="19">
        <f t="shared" si="2"/>
        <v>8</v>
      </c>
      <c r="AL10" s="25">
        <v>8</v>
      </c>
      <c r="AM10" s="25">
        <f t="shared" si="3"/>
        <v>57632</v>
      </c>
      <c r="AN10" s="19"/>
      <c r="AO10" s="22">
        <f t="shared" si="1"/>
        <v>0</v>
      </c>
    </row>
    <row r="11" spans="1:41" ht="13.5" hidden="1" customHeight="1">
      <c r="A11" s="9">
        <v>7</v>
      </c>
      <c r="B11" s="10" t="s">
        <v>92</v>
      </c>
      <c r="C11" s="11" t="s">
        <v>93</v>
      </c>
      <c r="D11" s="10" t="s">
        <v>1</v>
      </c>
      <c r="E11" s="12">
        <v>12083</v>
      </c>
      <c r="F11" s="12">
        <v>3584</v>
      </c>
      <c r="G11" s="13">
        <v>0.20000000000000004</v>
      </c>
      <c r="H11" s="14">
        <v>0.7627079367706695</v>
      </c>
      <c r="I11" s="12">
        <v>2867.2</v>
      </c>
      <c r="J11" s="16">
        <f t="shared" si="0"/>
        <v>5734.4</v>
      </c>
      <c r="K11" s="17">
        <v>2</v>
      </c>
      <c r="L11" s="18">
        <v>2</v>
      </c>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9">
        <f t="shared" si="2"/>
        <v>2</v>
      </c>
      <c r="AL11" s="20">
        <v>0</v>
      </c>
      <c r="AM11" s="20">
        <f t="shared" si="3"/>
        <v>0</v>
      </c>
      <c r="AN11" s="19"/>
      <c r="AO11" s="22">
        <f t="shared" si="1"/>
        <v>2</v>
      </c>
    </row>
    <row r="12" spans="1:41" ht="11.1" hidden="1" customHeight="1">
      <c r="A12" s="9">
        <v>8</v>
      </c>
      <c r="B12" s="10" t="s">
        <v>94</v>
      </c>
      <c r="C12" s="11" t="s">
        <v>95</v>
      </c>
      <c r="D12" s="10" t="s">
        <v>1</v>
      </c>
      <c r="E12" s="12">
        <v>17770</v>
      </c>
      <c r="F12" s="12">
        <v>10043</v>
      </c>
      <c r="G12" s="13">
        <v>0.20000000000000004</v>
      </c>
      <c r="H12" s="14">
        <v>0.54786719189645472</v>
      </c>
      <c r="I12" s="12">
        <v>8034.4</v>
      </c>
      <c r="J12" s="16">
        <f t="shared" si="0"/>
        <v>8034.4</v>
      </c>
      <c r="K12" s="17">
        <v>1</v>
      </c>
      <c r="L12" s="18">
        <v>1</v>
      </c>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9">
        <f t="shared" si="2"/>
        <v>1</v>
      </c>
      <c r="AL12" s="20">
        <v>0</v>
      </c>
      <c r="AM12" s="20">
        <f t="shared" si="3"/>
        <v>0</v>
      </c>
      <c r="AN12" s="19"/>
      <c r="AO12" s="22">
        <f t="shared" si="1"/>
        <v>1</v>
      </c>
    </row>
    <row r="13" spans="1:41" ht="15.95" hidden="1" customHeight="1">
      <c r="A13" s="9">
        <v>9</v>
      </c>
      <c r="B13" s="10" t="s">
        <v>96</v>
      </c>
      <c r="C13" s="11" t="s">
        <v>97</v>
      </c>
      <c r="D13" s="10" t="s">
        <v>1</v>
      </c>
      <c r="E13" s="12">
        <v>42648</v>
      </c>
      <c r="F13" s="12">
        <v>21757</v>
      </c>
      <c r="G13" s="13">
        <v>0.20000000000000007</v>
      </c>
      <c r="H13" s="14">
        <v>0.59187769649221544</v>
      </c>
      <c r="I13" s="12">
        <v>17405.599999999999</v>
      </c>
      <c r="J13" s="16">
        <f t="shared" si="0"/>
        <v>69622.399999999994</v>
      </c>
      <c r="K13" s="17">
        <v>4</v>
      </c>
      <c r="L13" s="18">
        <v>2</v>
      </c>
      <c r="M13" s="18"/>
      <c r="N13" s="18"/>
      <c r="O13" s="18">
        <v>1</v>
      </c>
      <c r="P13" s="18"/>
      <c r="Q13" s="18"/>
      <c r="R13" s="18"/>
      <c r="S13" s="18"/>
      <c r="T13" s="18"/>
      <c r="U13" s="18"/>
      <c r="V13" s="18"/>
      <c r="W13" s="18">
        <v>1</v>
      </c>
      <c r="X13" s="18"/>
      <c r="Y13" s="18"/>
      <c r="Z13" s="18"/>
      <c r="AA13" s="18"/>
      <c r="AB13" s="18"/>
      <c r="AC13" s="18"/>
      <c r="AD13" s="18"/>
      <c r="AE13" s="18"/>
      <c r="AF13" s="18"/>
      <c r="AG13" s="18"/>
      <c r="AH13" s="18"/>
      <c r="AI13" s="18"/>
      <c r="AJ13" s="18"/>
      <c r="AK13" s="23">
        <f t="shared" si="2"/>
        <v>4</v>
      </c>
      <c r="AL13" s="25">
        <v>3</v>
      </c>
      <c r="AM13" s="25">
        <f t="shared" si="3"/>
        <v>52216.799999999996</v>
      </c>
      <c r="AN13" s="21">
        <v>1</v>
      </c>
      <c r="AO13" s="24">
        <f t="shared" si="1"/>
        <v>0</v>
      </c>
    </row>
    <row r="14" spans="1:41" ht="15.95" hidden="1" customHeight="1">
      <c r="A14" s="9">
        <v>10</v>
      </c>
      <c r="B14" s="10" t="s">
        <v>6</v>
      </c>
      <c r="C14" s="11" t="s">
        <v>98</v>
      </c>
      <c r="D14" s="10" t="s">
        <v>1</v>
      </c>
      <c r="E14" s="12">
        <v>48335</v>
      </c>
      <c r="F14" s="12">
        <v>25959</v>
      </c>
      <c r="G14" s="13">
        <v>0.25</v>
      </c>
      <c r="H14" s="14">
        <v>0.59720182062687499</v>
      </c>
      <c r="I14" s="12">
        <v>19469.25</v>
      </c>
      <c r="J14" s="16">
        <f t="shared" si="0"/>
        <v>1129216.5</v>
      </c>
      <c r="K14" s="17">
        <v>58</v>
      </c>
      <c r="L14" s="18">
        <v>18</v>
      </c>
      <c r="M14" s="18">
        <v>6</v>
      </c>
      <c r="N14" s="18">
        <v>1</v>
      </c>
      <c r="O14" s="18"/>
      <c r="P14" s="18">
        <v>2</v>
      </c>
      <c r="Q14" s="18">
        <v>2</v>
      </c>
      <c r="R14" s="18">
        <v>2</v>
      </c>
      <c r="S14" s="18">
        <v>2</v>
      </c>
      <c r="T14" s="18">
        <v>2</v>
      </c>
      <c r="U14" s="18">
        <v>4</v>
      </c>
      <c r="V14" s="18">
        <v>2</v>
      </c>
      <c r="W14" s="18"/>
      <c r="X14" s="18">
        <v>1</v>
      </c>
      <c r="Y14" s="18">
        <v>2</v>
      </c>
      <c r="Z14" s="18">
        <v>1</v>
      </c>
      <c r="AA14" s="18">
        <v>2</v>
      </c>
      <c r="AB14" s="18">
        <v>1</v>
      </c>
      <c r="AC14" s="18">
        <v>2</v>
      </c>
      <c r="AD14" s="18">
        <v>1</v>
      </c>
      <c r="AE14" s="18">
        <v>1</v>
      </c>
      <c r="AF14" s="18">
        <v>1</v>
      </c>
      <c r="AG14" s="18">
        <v>1</v>
      </c>
      <c r="AH14" s="18">
        <v>1</v>
      </c>
      <c r="AI14" s="18">
        <v>1</v>
      </c>
      <c r="AJ14" s="18">
        <v>2</v>
      </c>
      <c r="AK14" s="23">
        <f t="shared" si="2"/>
        <v>58</v>
      </c>
      <c r="AL14" s="25">
        <v>51</v>
      </c>
      <c r="AM14" s="25">
        <f t="shared" si="3"/>
        <v>992931.75</v>
      </c>
      <c r="AN14" s="21">
        <v>7</v>
      </c>
      <c r="AO14" s="24">
        <f t="shared" si="1"/>
        <v>0</v>
      </c>
    </row>
    <row r="15" spans="1:41" ht="23.1" hidden="1" customHeight="1">
      <c r="A15" s="9">
        <v>11</v>
      </c>
      <c r="B15" s="10" t="s">
        <v>99</v>
      </c>
      <c r="C15" s="11" t="s">
        <v>100</v>
      </c>
      <c r="D15" s="10" t="s">
        <v>1</v>
      </c>
      <c r="E15" s="12">
        <v>76767</v>
      </c>
      <c r="F15" s="12">
        <v>26918</v>
      </c>
      <c r="G15" s="13">
        <v>0.25</v>
      </c>
      <c r="H15" s="14">
        <v>0.7370159052717965</v>
      </c>
      <c r="I15" s="12">
        <v>20188.5</v>
      </c>
      <c r="J15" s="16">
        <f t="shared" si="0"/>
        <v>1554514.5</v>
      </c>
      <c r="K15" s="17">
        <v>77</v>
      </c>
      <c r="L15" s="18">
        <v>17</v>
      </c>
      <c r="M15" s="18">
        <v>4</v>
      </c>
      <c r="N15" s="18">
        <v>5</v>
      </c>
      <c r="O15" s="18">
        <v>2</v>
      </c>
      <c r="P15" s="18">
        <v>8</v>
      </c>
      <c r="Q15" s="18">
        <v>3</v>
      </c>
      <c r="R15" s="18">
        <v>3</v>
      </c>
      <c r="S15" s="18">
        <v>3</v>
      </c>
      <c r="T15" s="18">
        <v>3</v>
      </c>
      <c r="U15" s="18">
        <v>4</v>
      </c>
      <c r="V15" s="18">
        <v>3</v>
      </c>
      <c r="W15" s="18">
        <v>2</v>
      </c>
      <c r="X15" s="18">
        <v>2</v>
      </c>
      <c r="Y15" s="18">
        <v>1</v>
      </c>
      <c r="Z15" s="18">
        <v>1</v>
      </c>
      <c r="AA15" s="18">
        <v>1</v>
      </c>
      <c r="AB15" s="18">
        <v>2</v>
      </c>
      <c r="AC15" s="18">
        <v>2</v>
      </c>
      <c r="AD15" s="18">
        <v>1</v>
      </c>
      <c r="AE15" s="18">
        <v>2</v>
      </c>
      <c r="AF15" s="18">
        <v>1</v>
      </c>
      <c r="AG15" s="18">
        <v>2</v>
      </c>
      <c r="AH15" s="18">
        <v>2</v>
      </c>
      <c r="AI15" s="18">
        <v>1</v>
      </c>
      <c r="AJ15" s="18">
        <v>2</v>
      </c>
      <c r="AK15" s="19">
        <f t="shared" si="2"/>
        <v>77</v>
      </c>
      <c r="AL15" s="25">
        <v>61</v>
      </c>
      <c r="AM15" s="25">
        <f t="shared" si="3"/>
        <v>1231498.5</v>
      </c>
      <c r="AN15" s="21">
        <v>11</v>
      </c>
      <c r="AO15" s="22">
        <f t="shared" si="1"/>
        <v>5</v>
      </c>
    </row>
    <row r="16" spans="1:41" ht="17.100000000000001" hidden="1" customHeight="1">
      <c r="A16" s="9">
        <v>12</v>
      </c>
      <c r="B16" s="10" t="s">
        <v>101</v>
      </c>
      <c r="C16" s="11" t="s">
        <v>102</v>
      </c>
      <c r="D16" s="10" t="s">
        <v>1</v>
      </c>
      <c r="E16" s="12">
        <v>18480</v>
      </c>
      <c r="F16" s="12">
        <v>3442</v>
      </c>
      <c r="G16" s="13">
        <v>0.20000000000000004</v>
      </c>
      <c r="H16" s="14">
        <v>0.85099567099567097</v>
      </c>
      <c r="I16" s="12">
        <v>2753.6</v>
      </c>
      <c r="J16" s="16">
        <f t="shared" si="0"/>
        <v>96376</v>
      </c>
      <c r="K16" s="17">
        <v>35</v>
      </c>
      <c r="L16" s="18">
        <v>20</v>
      </c>
      <c r="M16" s="18">
        <v>6</v>
      </c>
      <c r="N16" s="18">
        <v>3</v>
      </c>
      <c r="O16" s="18">
        <v>3</v>
      </c>
      <c r="P16" s="18"/>
      <c r="Q16" s="18"/>
      <c r="R16" s="18"/>
      <c r="S16" s="18"/>
      <c r="T16" s="18"/>
      <c r="U16" s="18"/>
      <c r="V16" s="18"/>
      <c r="W16" s="18"/>
      <c r="X16" s="18"/>
      <c r="Y16" s="18"/>
      <c r="Z16" s="18"/>
      <c r="AA16" s="18"/>
      <c r="AB16" s="18"/>
      <c r="AC16" s="18">
        <v>1</v>
      </c>
      <c r="AD16" s="18"/>
      <c r="AE16" s="18"/>
      <c r="AF16" s="18">
        <v>1</v>
      </c>
      <c r="AG16" s="18"/>
      <c r="AH16" s="18"/>
      <c r="AI16" s="18">
        <v>1</v>
      </c>
      <c r="AJ16" s="18"/>
      <c r="AK16" s="23">
        <f t="shared" si="2"/>
        <v>35</v>
      </c>
      <c r="AL16" s="25">
        <v>34</v>
      </c>
      <c r="AM16" s="25">
        <f t="shared" si="3"/>
        <v>93622.399999999994</v>
      </c>
      <c r="AN16" s="21">
        <v>1</v>
      </c>
      <c r="AO16" s="24">
        <f t="shared" si="1"/>
        <v>0</v>
      </c>
    </row>
    <row r="17" spans="1:41" ht="38.1" customHeight="1">
      <c r="A17" s="9">
        <v>13</v>
      </c>
      <c r="B17" s="10" t="s">
        <v>7</v>
      </c>
      <c r="C17" s="11" t="s">
        <v>103</v>
      </c>
      <c r="D17" s="10" t="s">
        <v>104</v>
      </c>
      <c r="E17" s="12">
        <v>113728</v>
      </c>
      <c r="F17" s="12">
        <v>73463</v>
      </c>
      <c r="G17" s="13">
        <v>0.25</v>
      </c>
      <c r="H17" s="14">
        <v>0.51553487267867193</v>
      </c>
      <c r="I17" s="12">
        <v>55097.25</v>
      </c>
      <c r="J17" s="16">
        <f t="shared" si="0"/>
        <v>606069.75</v>
      </c>
      <c r="K17" s="17">
        <v>11</v>
      </c>
      <c r="L17" s="18">
        <v>3</v>
      </c>
      <c r="M17" s="18"/>
      <c r="N17" s="18">
        <v>2</v>
      </c>
      <c r="O17" s="18">
        <v>1</v>
      </c>
      <c r="P17" s="18"/>
      <c r="Q17" s="18"/>
      <c r="R17" s="18"/>
      <c r="S17" s="18"/>
      <c r="T17" s="18"/>
      <c r="U17" s="18"/>
      <c r="V17" s="18"/>
      <c r="W17" s="18"/>
      <c r="X17" s="18"/>
      <c r="Y17" s="18"/>
      <c r="Z17" s="18"/>
      <c r="AA17" s="18"/>
      <c r="AB17" s="18"/>
      <c r="AC17" s="18">
        <v>2</v>
      </c>
      <c r="AD17" s="18"/>
      <c r="AE17" s="18">
        <v>1</v>
      </c>
      <c r="AF17" s="18">
        <v>1</v>
      </c>
      <c r="AG17" s="18">
        <v>1</v>
      </c>
      <c r="AH17" s="18"/>
      <c r="AI17" s="18"/>
      <c r="AJ17" s="18"/>
      <c r="AK17" s="19">
        <f t="shared" si="2"/>
        <v>11</v>
      </c>
      <c r="AL17" s="25">
        <v>11</v>
      </c>
      <c r="AM17" s="25">
        <f t="shared" si="3"/>
        <v>606069.75</v>
      </c>
      <c r="AN17" s="19"/>
      <c r="AO17" s="22">
        <f t="shared" si="1"/>
        <v>0</v>
      </c>
    </row>
    <row r="18" spans="1:41" ht="23.1" customHeight="1">
      <c r="A18" s="9">
        <v>14</v>
      </c>
      <c r="B18" s="10" t="s">
        <v>105</v>
      </c>
      <c r="C18" s="11" t="s">
        <v>106</v>
      </c>
      <c r="D18" s="10" t="s">
        <v>1</v>
      </c>
      <c r="E18" s="12">
        <v>120836</v>
      </c>
      <c r="F18" s="12">
        <v>75410</v>
      </c>
      <c r="G18" s="13">
        <v>0.25</v>
      </c>
      <c r="H18" s="14">
        <v>0.53194826045218313</v>
      </c>
      <c r="I18" s="12">
        <v>56557.5</v>
      </c>
      <c r="J18" s="16">
        <f t="shared" si="0"/>
        <v>395902.5</v>
      </c>
      <c r="K18" s="17">
        <v>7</v>
      </c>
      <c r="L18" s="18"/>
      <c r="M18" s="18"/>
      <c r="N18" s="18"/>
      <c r="O18" s="18"/>
      <c r="P18" s="18"/>
      <c r="Q18" s="18"/>
      <c r="R18" s="18"/>
      <c r="S18" s="18"/>
      <c r="T18" s="18"/>
      <c r="U18" s="18"/>
      <c r="V18" s="18"/>
      <c r="W18" s="18">
        <v>1</v>
      </c>
      <c r="X18" s="18">
        <v>1</v>
      </c>
      <c r="Y18" s="18">
        <v>1</v>
      </c>
      <c r="Z18" s="18">
        <v>1</v>
      </c>
      <c r="AA18" s="18"/>
      <c r="AB18" s="18"/>
      <c r="AC18" s="18"/>
      <c r="AD18" s="18">
        <v>1</v>
      </c>
      <c r="AE18" s="18"/>
      <c r="AF18" s="18"/>
      <c r="AG18" s="18"/>
      <c r="AH18" s="18">
        <v>1</v>
      </c>
      <c r="AI18" s="18">
        <v>1</v>
      </c>
      <c r="AJ18" s="18"/>
      <c r="AK18" s="19">
        <f t="shared" si="2"/>
        <v>7</v>
      </c>
      <c r="AL18" s="20">
        <v>0</v>
      </c>
      <c r="AM18" s="20">
        <f t="shared" si="3"/>
        <v>0</v>
      </c>
      <c r="AN18" s="19"/>
      <c r="AO18" s="22">
        <f t="shared" si="1"/>
        <v>7</v>
      </c>
    </row>
    <row r="19" spans="1:41" ht="31.5" hidden="1" customHeight="1">
      <c r="A19" s="9">
        <v>15</v>
      </c>
      <c r="B19" s="10" t="s">
        <v>107</v>
      </c>
      <c r="C19" s="11" t="s">
        <v>108</v>
      </c>
      <c r="D19" s="10" t="s">
        <v>1</v>
      </c>
      <c r="E19" s="12">
        <v>120836</v>
      </c>
      <c r="F19" s="12">
        <v>116818</v>
      </c>
      <c r="G19" s="13">
        <v>0.25</v>
      </c>
      <c r="H19" s="14">
        <v>0.27493875997219375</v>
      </c>
      <c r="I19" s="12">
        <v>87613.5</v>
      </c>
      <c r="J19" s="16">
        <f t="shared" si="0"/>
        <v>1401816</v>
      </c>
      <c r="K19" s="17">
        <v>16</v>
      </c>
      <c r="L19" s="18">
        <v>3</v>
      </c>
      <c r="M19" s="18">
        <v>1</v>
      </c>
      <c r="N19" s="18"/>
      <c r="O19" s="18"/>
      <c r="P19" s="18">
        <v>1</v>
      </c>
      <c r="Q19" s="18">
        <v>1</v>
      </c>
      <c r="R19" s="18">
        <v>1</v>
      </c>
      <c r="S19" s="18">
        <v>2</v>
      </c>
      <c r="T19" s="18">
        <v>1</v>
      </c>
      <c r="U19" s="18">
        <v>2</v>
      </c>
      <c r="V19" s="18">
        <v>1</v>
      </c>
      <c r="W19" s="18">
        <v>1</v>
      </c>
      <c r="X19" s="18"/>
      <c r="Y19" s="18"/>
      <c r="Z19" s="18"/>
      <c r="AA19" s="18">
        <v>1</v>
      </c>
      <c r="AB19" s="18">
        <v>1</v>
      </c>
      <c r="AC19" s="18"/>
      <c r="AD19" s="18"/>
      <c r="AE19" s="18"/>
      <c r="AF19" s="18"/>
      <c r="AG19" s="18"/>
      <c r="AH19" s="18"/>
      <c r="AI19" s="18"/>
      <c r="AJ19" s="18"/>
      <c r="AK19" s="19">
        <f t="shared" si="2"/>
        <v>16</v>
      </c>
      <c r="AL19" s="25">
        <v>3</v>
      </c>
      <c r="AM19" s="25">
        <f t="shared" si="3"/>
        <v>262840.5</v>
      </c>
      <c r="AN19" s="21">
        <v>4</v>
      </c>
      <c r="AO19" s="22">
        <f>AK19-AL19-AN19</f>
        <v>9</v>
      </c>
    </row>
    <row r="20" spans="1:41" ht="23.1" hidden="1" customHeight="1">
      <c r="A20" s="9">
        <v>16</v>
      </c>
      <c r="B20" s="10" t="s">
        <v>109</v>
      </c>
      <c r="C20" s="11" t="s">
        <v>110</v>
      </c>
      <c r="D20" s="10" t="s">
        <v>1</v>
      </c>
      <c r="E20" s="12">
        <v>113728</v>
      </c>
      <c r="F20" s="12">
        <v>66522</v>
      </c>
      <c r="G20" s="13">
        <v>0.25</v>
      </c>
      <c r="H20" s="14">
        <v>0.56130856077658975</v>
      </c>
      <c r="I20" s="12">
        <v>49891.5</v>
      </c>
      <c r="J20" s="16">
        <f t="shared" si="0"/>
        <v>249457.5</v>
      </c>
      <c r="K20" s="17">
        <v>5</v>
      </c>
      <c r="L20" s="18">
        <v>1</v>
      </c>
      <c r="M20" s="18">
        <v>1</v>
      </c>
      <c r="N20" s="18"/>
      <c r="O20" s="18"/>
      <c r="P20" s="18"/>
      <c r="Q20" s="18"/>
      <c r="R20" s="18"/>
      <c r="S20" s="18"/>
      <c r="T20" s="18"/>
      <c r="U20" s="18"/>
      <c r="V20" s="18"/>
      <c r="W20" s="18"/>
      <c r="X20" s="18"/>
      <c r="Y20" s="18"/>
      <c r="Z20" s="18"/>
      <c r="AA20" s="18"/>
      <c r="AB20" s="18"/>
      <c r="AC20" s="18">
        <v>1</v>
      </c>
      <c r="AD20" s="18">
        <v>1</v>
      </c>
      <c r="AE20" s="18"/>
      <c r="AF20" s="18"/>
      <c r="AG20" s="18"/>
      <c r="AH20" s="18"/>
      <c r="AI20" s="18"/>
      <c r="AJ20" s="18">
        <v>1</v>
      </c>
      <c r="AK20" s="19">
        <f t="shared" si="2"/>
        <v>5</v>
      </c>
      <c r="AL20" s="25">
        <v>5</v>
      </c>
      <c r="AM20" s="25">
        <f t="shared" si="3"/>
        <v>249457.5</v>
      </c>
      <c r="AN20" s="19"/>
      <c r="AO20" s="22">
        <f t="shared" ref="AO20:AO27" si="4">AK20-AL20-AN20</f>
        <v>0</v>
      </c>
    </row>
    <row r="21" spans="1:41" ht="27.6" hidden="1" customHeight="1">
      <c r="A21" s="9">
        <v>17</v>
      </c>
      <c r="B21" s="10" t="s">
        <v>8</v>
      </c>
      <c r="C21" s="11" t="s">
        <v>111</v>
      </c>
      <c r="D21" s="10" t="s">
        <v>1</v>
      </c>
      <c r="E21" s="26">
        <v>106620</v>
      </c>
      <c r="F21" s="26">
        <v>87259</v>
      </c>
      <c r="G21" s="27">
        <v>0.25</v>
      </c>
      <c r="H21" s="28">
        <v>0.38619161508159816</v>
      </c>
      <c r="I21" s="26">
        <v>65444.25</v>
      </c>
      <c r="J21" s="16">
        <f t="shared" si="0"/>
        <v>392665.5</v>
      </c>
      <c r="K21" s="17">
        <v>6</v>
      </c>
      <c r="L21" s="18">
        <v>6</v>
      </c>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9">
        <f t="shared" si="2"/>
        <v>6</v>
      </c>
      <c r="AL21" s="19">
        <v>0</v>
      </c>
      <c r="AM21" s="19">
        <f t="shared" si="3"/>
        <v>0</v>
      </c>
      <c r="AN21" s="19"/>
      <c r="AO21" s="22">
        <f t="shared" si="4"/>
        <v>6</v>
      </c>
    </row>
    <row r="22" spans="1:41" ht="30.95" hidden="1" customHeight="1">
      <c r="A22" s="9">
        <v>18</v>
      </c>
      <c r="B22" s="10" t="s">
        <v>112</v>
      </c>
      <c r="C22" s="11" t="s">
        <v>113</v>
      </c>
      <c r="D22" s="10" t="s">
        <v>1</v>
      </c>
      <c r="E22" s="12">
        <v>85296</v>
      </c>
      <c r="F22" s="12">
        <v>39849</v>
      </c>
      <c r="G22" s="13">
        <v>0.19999999999999998</v>
      </c>
      <c r="H22" s="14">
        <v>0.62625211029825545</v>
      </c>
      <c r="I22" s="12">
        <v>31879.200000000001</v>
      </c>
      <c r="J22" s="16">
        <f t="shared" si="0"/>
        <v>63758.400000000001</v>
      </c>
      <c r="K22" s="17">
        <v>2</v>
      </c>
      <c r="L22" s="18">
        <v>1</v>
      </c>
      <c r="M22" s="18"/>
      <c r="N22" s="18">
        <v>1</v>
      </c>
      <c r="O22" s="18"/>
      <c r="P22" s="18"/>
      <c r="Q22" s="18"/>
      <c r="R22" s="18"/>
      <c r="S22" s="18"/>
      <c r="T22" s="18"/>
      <c r="U22" s="18"/>
      <c r="V22" s="18"/>
      <c r="W22" s="18"/>
      <c r="X22" s="18"/>
      <c r="Y22" s="18"/>
      <c r="Z22" s="18"/>
      <c r="AA22" s="18"/>
      <c r="AB22" s="18"/>
      <c r="AC22" s="18"/>
      <c r="AD22" s="18"/>
      <c r="AE22" s="18"/>
      <c r="AF22" s="18"/>
      <c r="AG22" s="18"/>
      <c r="AH22" s="18"/>
      <c r="AI22" s="18"/>
      <c r="AJ22" s="18"/>
      <c r="AK22" s="19">
        <f t="shared" si="2"/>
        <v>2</v>
      </c>
      <c r="AL22" s="25">
        <v>2</v>
      </c>
      <c r="AM22" s="25">
        <f t="shared" si="3"/>
        <v>63758.400000000001</v>
      </c>
      <c r="AN22" s="19"/>
      <c r="AO22" s="22">
        <f t="shared" si="4"/>
        <v>0</v>
      </c>
    </row>
    <row r="23" spans="1:41" ht="41.45" hidden="1" customHeight="1">
      <c r="A23" s="9">
        <v>19</v>
      </c>
      <c r="B23" s="10" t="s">
        <v>114</v>
      </c>
      <c r="C23" s="11" t="s">
        <v>115</v>
      </c>
      <c r="D23" s="10" t="s">
        <v>1</v>
      </c>
      <c r="E23" s="12">
        <v>116571</v>
      </c>
      <c r="F23" s="12">
        <v>45164</v>
      </c>
      <c r="G23" s="13">
        <v>0.20000000000000007</v>
      </c>
      <c r="H23" s="14">
        <v>0.69004984086951304</v>
      </c>
      <c r="I23" s="12">
        <v>36131.199999999997</v>
      </c>
      <c r="J23" s="16">
        <f t="shared" si="0"/>
        <v>108393.59999999999</v>
      </c>
      <c r="K23" s="17">
        <v>3</v>
      </c>
      <c r="L23" s="18">
        <v>1</v>
      </c>
      <c r="M23" s="18">
        <v>1</v>
      </c>
      <c r="N23" s="18">
        <v>1</v>
      </c>
      <c r="O23" s="18"/>
      <c r="P23" s="18"/>
      <c r="Q23" s="18"/>
      <c r="R23" s="18"/>
      <c r="S23" s="18"/>
      <c r="T23" s="18"/>
      <c r="U23" s="18"/>
      <c r="V23" s="18"/>
      <c r="W23" s="18"/>
      <c r="X23" s="18"/>
      <c r="Y23" s="18"/>
      <c r="Z23" s="18"/>
      <c r="AA23" s="18"/>
      <c r="AB23" s="18"/>
      <c r="AC23" s="18"/>
      <c r="AD23" s="18"/>
      <c r="AE23" s="18"/>
      <c r="AF23" s="18"/>
      <c r="AG23" s="18"/>
      <c r="AH23" s="18"/>
      <c r="AI23" s="18"/>
      <c r="AJ23" s="18"/>
      <c r="AK23" s="19">
        <f t="shared" si="2"/>
        <v>3</v>
      </c>
      <c r="AL23" s="25">
        <v>3</v>
      </c>
      <c r="AM23" s="25">
        <f t="shared" si="3"/>
        <v>108393.59999999999</v>
      </c>
      <c r="AN23" s="19"/>
      <c r="AO23" s="22">
        <f t="shared" si="4"/>
        <v>0</v>
      </c>
    </row>
    <row r="24" spans="1:41" ht="24.6" hidden="1" customHeight="1">
      <c r="A24" s="9">
        <v>20</v>
      </c>
      <c r="B24" s="10" t="s">
        <v>116</v>
      </c>
      <c r="C24" s="11" t="s">
        <v>117</v>
      </c>
      <c r="D24" s="10" t="s">
        <v>1</v>
      </c>
      <c r="E24" s="12">
        <v>5627</v>
      </c>
      <c r="F24" s="12">
        <v>670</v>
      </c>
      <c r="G24" s="13">
        <v>0.2</v>
      </c>
      <c r="H24" s="14">
        <v>0.90474497956282207</v>
      </c>
      <c r="I24" s="12">
        <v>536</v>
      </c>
      <c r="J24" s="16">
        <f t="shared" si="0"/>
        <v>5360</v>
      </c>
      <c r="K24" s="17">
        <v>10</v>
      </c>
      <c r="L24" s="18">
        <v>10</v>
      </c>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9">
        <f t="shared" si="2"/>
        <v>10</v>
      </c>
      <c r="AL24" s="25">
        <v>10</v>
      </c>
      <c r="AM24" s="25">
        <f t="shared" si="3"/>
        <v>5360</v>
      </c>
      <c r="AN24" s="19"/>
      <c r="AO24" s="22">
        <f t="shared" si="4"/>
        <v>0</v>
      </c>
    </row>
    <row r="25" spans="1:41" ht="20.45" hidden="1" customHeight="1">
      <c r="A25" s="9">
        <v>21</v>
      </c>
      <c r="B25" s="10" t="s">
        <v>118</v>
      </c>
      <c r="C25" s="11" t="s">
        <v>119</v>
      </c>
      <c r="D25" s="10" t="s">
        <v>1</v>
      </c>
      <c r="E25" s="12">
        <v>5831</v>
      </c>
      <c r="F25" s="12">
        <v>1204</v>
      </c>
      <c r="G25" s="13">
        <v>0.19999999999999996</v>
      </c>
      <c r="H25" s="14">
        <v>0.83481392557022804</v>
      </c>
      <c r="I25" s="12">
        <v>963.2</v>
      </c>
      <c r="J25" s="16">
        <f t="shared" si="0"/>
        <v>32748.800000000003</v>
      </c>
      <c r="K25" s="17">
        <v>34</v>
      </c>
      <c r="L25" s="18">
        <v>10</v>
      </c>
      <c r="M25" s="18">
        <v>1</v>
      </c>
      <c r="N25" s="18">
        <v>1</v>
      </c>
      <c r="O25" s="18">
        <v>1</v>
      </c>
      <c r="P25" s="18">
        <v>1</v>
      </c>
      <c r="Q25" s="18">
        <v>1</v>
      </c>
      <c r="R25" s="18">
        <v>1</v>
      </c>
      <c r="S25" s="18">
        <v>1</v>
      </c>
      <c r="T25" s="18">
        <v>1</v>
      </c>
      <c r="U25" s="18">
        <v>1</v>
      </c>
      <c r="V25" s="18">
        <v>1</v>
      </c>
      <c r="W25" s="18">
        <v>1</v>
      </c>
      <c r="X25" s="18">
        <v>1</v>
      </c>
      <c r="Y25" s="18">
        <v>1</v>
      </c>
      <c r="Z25" s="18">
        <v>1</v>
      </c>
      <c r="AA25" s="18">
        <v>1</v>
      </c>
      <c r="AB25" s="18">
        <v>1</v>
      </c>
      <c r="AC25" s="18">
        <v>1</v>
      </c>
      <c r="AD25" s="18">
        <v>1</v>
      </c>
      <c r="AE25" s="18">
        <v>1</v>
      </c>
      <c r="AF25" s="18">
        <v>1</v>
      </c>
      <c r="AG25" s="18">
        <v>1</v>
      </c>
      <c r="AH25" s="18">
        <v>1</v>
      </c>
      <c r="AI25" s="18">
        <v>1</v>
      </c>
      <c r="AJ25" s="18">
        <v>1</v>
      </c>
      <c r="AK25" s="19">
        <f t="shared" si="2"/>
        <v>34</v>
      </c>
      <c r="AL25" s="25">
        <v>15</v>
      </c>
      <c r="AM25" s="25">
        <f t="shared" si="3"/>
        <v>14448</v>
      </c>
      <c r="AN25" s="19"/>
      <c r="AO25" s="22">
        <f t="shared" si="4"/>
        <v>19</v>
      </c>
    </row>
    <row r="26" spans="1:41" ht="18.95" hidden="1" customHeight="1">
      <c r="A26" s="9">
        <v>22</v>
      </c>
      <c r="B26" s="10" t="s">
        <v>120</v>
      </c>
      <c r="C26" s="11" t="s">
        <v>121</v>
      </c>
      <c r="D26" s="10" t="s">
        <v>1</v>
      </c>
      <c r="E26" s="12">
        <v>11373</v>
      </c>
      <c r="F26" s="12">
        <v>4629</v>
      </c>
      <c r="G26" s="13">
        <v>0.20000000000000004</v>
      </c>
      <c r="H26" s="14">
        <v>0.67438670535478762</v>
      </c>
      <c r="I26" s="12">
        <v>3703.2</v>
      </c>
      <c r="J26" s="16">
        <f t="shared" si="0"/>
        <v>11109.599999999999</v>
      </c>
      <c r="K26" s="17">
        <v>3</v>
      </c>
      <c r="L26" s="18">
        <v>3</v>
      </c>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9">
        <f t="shared" si="2"/>
        <v>3</v>
      </c>
      <c r="AL26" s="19">
        <v>0</v>
      </c>
      <c r="AM26" s="19">
        <f t="shared" si="3"/>
        <v>0</v>
      </c>
      <c r="AN26" s="19"/>
      <c r="AO26" s="22">
        <f t="shared" si="4"/>
        <v>3</v>
      </c>
    </row>
    <row r="27" spans="1:41" ht="19.5" hidden="1" customHeight="1">
      <c r="A27" s="9">
        <v>23</v>
      </c>
      <c r="B27" s="10" t="s">
        <v>122</v>
      </c>
      <c r="C27" s="29" t="s">
        <v>123</v>
      </c>
      <c r="D27" s="10" t="s">
        <v>1</v>
      </c>
      <c r="E27" s="12">
        <v>98091</v>
      </c>
      <c r="F27" s="12">
        <v>26759</v>
      </c>
      <c r="G27" s="13">
        <v>0.25</v>
      </c>
      <c r="H27" s="14">
        <v>0.7954017188121234</v>
      </c>
      <c r="I27" s="12">
        <v>20069.25</v>
      </c>
      <c r="J27" s="16">
        <f t="shared" si="0"/>
        <v>240831</v>
      </c>
      <c r="K27" s="17">
        <v>12</v>
      </c>
      <c r="L27" s="30">
        <v>6</v>
      </c>
      <c r="M27" s="30">
        <v>3</v>
      </c>
      <c r="N27" s="30">
        <v>1</v>
      </c>
      <c r="O27" s="30">
        <v>0</v>
      </c>
      <c r="P27" s="30">
        <v>1</v>
      </c>
      <c r="Q27" s="30">
        <v>0</v>
      </c>
      <c r="R27" s="30">
        <v>0</v>
      </c>
      <c r="S27" s="30">
        <v>0</v>
      </c>
      <c r="T27" s="30">
        <v>0</v>
      </c>
      <c r="U27" s="30">
        <v>0</v>
      </c>
      <c r="V27" s="30">
        <v>0</v>
      </c>
      <c r="W27" s="30">
        <v>0</v>
      </c>
      <c r="X27" s="30">
        <v>0</v>
      </c>
      <c r="Y27" s="30">
        <v>0</v>
      </c>
      <c r="Z27" s="30">
        <v>1</v>
      </c>
      <c r="AA27" s="30">
        <v>0</v>
      </c>
      <c r="AB27" s="30">
        <v>0</v>
      </c>
      <c r="AC27" s="30">
        <v>0</v>
      </c>
      <c r="AD27" s="30">
        <v>0</v>
      </c>
      <c r="AE27" s="30">
        <v>0</v>
      </c>
      <c r="AF27" s="30">
        <v>0</v>
      </c>
      <c r="AG27" s="30">
        <v>0</v>
      </c>
      <c r="AH27" s="30">
        <v>0</v>
      </c>
      <c r="AI27" s="30">
        <v>0</v>
      </c>
      <c r="AJ27" s="30">
        <v>0</v>
      </c>
      <c r="AK27" s="19">
        <f t="shared" si="2"/>
        <v>12</v>
      </c>
      <c r="AL27" s="25">
        <v>6</v>
      </c>
      <c r="AM27" s="25">
        <f t="shared" si="3"/>
        <v>120415.5</v>
      </c>
      <c r="AN27" s="19">
        <v>0</v>
      </c>
      <c r="AO27" s="22">
        <f t="shared" si="4"/>
        <v>6</v>
      </c>
    </row>
    <row r="28" spans="1:41" ht="33" hidden="1" customHeight="1">
      <c r="K28" s="4"/>
      <c r="AL28" s="31">
        <f>SUM(AL5:AL27)</f>
        <v>274</v>
      </c>
      <c r="AM28" s="32">
        <f>SUM(AM5:AM27)</f>
        <v>4452797.6999999993</v>
      </c>
      <c r="AN28" s="33">
        <f>SUM(AN5:AN27)</f>
        <v>59</v>
      </c>
    </row>
    <row r="29" spans="1:41" ht="38.450000000000003" hidden="1" customHeight="1">
      <c r="C29" s="34"/>
      <c r="D29" s="10" t="s">
        <v>127</v>
      </c>
    </row>
    <row r="30" spans="1:41" ht="33" hidden="1" customHeight="1">
      <c r="C30" s="36"/>
      <c r="D30" s="10" t="s">
        <v>128</v>
      </c>
      <c r="AL30" s="31"/>
    </row>
    <row r="31" spans="1:41" hidden="1">
      <c r="C31" s="37"/>
      <c r="D31" s="10" t="s">
        <v>129</v>
      </c>
    </row>
    <row r="32" spans="1:41" hidden="1">
      <c r="C32" s="38"/>
      <c r="D32" s="10" t="s">
        <v>130</v>
      </c>
    </row>
  </sheetData>
  <autoFilter ref="A4:AO32">
    <filterColumn colId="1">
      <filters>
        <filter val="Lavabrilladora de pisos 1 (Arrendamiento)"/>
        <filter val="Lavabrilladora de pisos 2 (Arrendamiento)"/>
      </filters>
    </filterColumn>
  </autoFilter>
  <mergeCells count="6">
    <mergeCell ref="AO1:AO4"/>
    <mergeCell ref="A1:K2"/>
    <mergeCell ref="AK1:AK4"/>
    <mergeCell ref="AL1:AL4"/>
    <mergeCell ref="AM1:AM4"/>
    <mergeCell ref="AN1:AN4"/>
  </mergeCells>
  <conditionalFormatting sqref="E5:G27">
    <cfRule type="expression" dxfId="53" priority="3">
      <formula>ISERROR($K5)</formula>
    </cfRule>
  </conditionalFormatting>
  <conditionalFormatting sqref="I5:I27">
    <cfRule type="expression" dxfId="52" priority="2">
      <formula>ISERROR($K5)</formula>
    </cfRule>
  </conditionalFormatting>
  <conditionalFormatting sqref="J5:J27">
    <cfRule type="expression" dxfId="51" priority="1">
      <formula>ISERROR(J5)</formula>
    </cfRule>
  </conditionalFormatting>
  <conditionalFormatting sqref="L27:AJ27">
    <cfRule type="expression" dxfId="50" priority="4">
      <formula>ISERROR($O27)</formula>
    </cfRule>
  </conditionalFormatting>
  <dataValidations count="3">
    <dataValidation operator="lessThan" allowBlank="1" showErrorMessage="1" errorTitle="Error" error="El valor es menor que el minimo permitido" sqref="I5:I27"/>
    <dataValidation type="decimal" allowBlank="1" showInputMessage="1" showErrorMessage="1" errorTitle="Descuento no valido" error="Solo la mitad de los items pueden tener un descuento máximo del 25%._x000a__x000a_La otra mitad puede tener un descuento máximo del 20%." sqref="G5:G27">
      <formula1>-1</formula1>
      <formula2>$I$11</formula2>
    </dataValidation>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H5:H27">
      <formula1>G5&lt;$I$11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9"/>
  </sheetPr>
  <dimension ref="A1:Q331"/>
  <sheetViews>
    <sheetView workbookViewId="0">
      <selection activeCell="D2" sqref="D2:D332"/>
    </sheetView>
  </sheetViews>
  <sheetFormatPr baseColWidth="10" defaultRowHeight="15"/>
  <cols>
    <col min="2" max="2" width="11.42578125" style="74" hidden="1" customWidth="1"/>
    <col min="3" max="3" width="38.85546875" style="74" customWidth="1"/>
    <col min="4" max="4" width="5.140625" customWidth="1"/>
    <col min="5" max="5" width="22.42578125" style="74" customWidth="1"/>
    <col min="6" max="6" width="19" style="83" hidden="1" customWidth="1"/>
    <col min="7" max="7" width="14.28515625" style="83" hidden="1" customWidth="1"/>
    <col min="8" max="8" width="11.5703125" style="83" customWidth="1"/>
    <col min="9" max="9" width="12.140625" style="83" customWidth="1"/>
  </cols>
  <sheetData>
    <row r="1" spans="1:9" ht="27.6" customHeight="1">
      <c r="A1" s="105" t="s">
        <v>131</v>
      </c>
      <c r="B1" s="105" t="s">
        <v>132</v>
      </c>
      <c r="C1" s="105" t="s">
        <v>133</v>
      </c>
      <c r="D1" s="105" t="s">
        <v>134</v>
      </c>
      <c r="E1" s="105" t="s">
        <v>448</v>
      </c>
      <c r="F1" s="105" t="s">
        <v>465</v>
      </c>
      <c r="G1" s="105" t="s">
        <v>467</v>
      </c>
      <c r="H1" s="105" t="s">
        <v>1389</v>
      </c>
      <c r="I1" s="105" t="s">
        <v>466</v>
      </c>
    </row>
    <row r="2" spans="1:9">
      <c r="A2" s="102">
        <v>45371</v>
      </c>
      <c r="B2" s="108" t="s">
        <v>135</v>
      </c>
      <c r="C2" s="109" t="s">
        <v>136</v>
      </c>
      <c r="D2" s="39">
        <v>12</v>
      </c>
      <c r="E2" s="80" t="s">
        <v>463</v>
      </c>
      <c r="F2" s="81">
        <v>9943.5</v>
      </c>
      <c r="G2" s="81">
        <f>+F2/30</f>
        <v>331.45</v>
      </c>
      <c r="H2" s="81">
        <f>+G2*30</f>
        <v>9943.5</v>
      </c>
      <c r="I2" s="81">
        <f>+D2*H2</f>
        <v>119322</v>
      </c>
    </row>
    <row r="3" spans="1:9" hidden="1">
      <c r="A3" s="102">
        <v>45371</v>
      </c>
      <c r="B3" s="108"/>
      <c r="C3" s="109" t="s">
        <v>137</v>
      </c>
      <c r="D3" s="39">
        <v>1</v>
      </c>
      <c r="E3" s="80" t="s">
        <v>463</v>
      </c>
      <c r="F3" s="81">
        <v>4357.5</v>
      </c>
      <c r="G3" s="81">
        <f t="shared" ref="G3:G66" si="0">+F3/30</f>
        <v>145.25</v>
      </c>
      <c r="H3" s="81">
        <f t="shared" ref="H3:H66" si="1">+G3*30</f>
        <v>4357.5</v>
      </c>
      <c r="I3" s="81">
        <f t="shared" ref="I3:I66" si="2">+D3*H3</f>
        <v>4357.5</v>
      </c>
    </row>
    <row r="4" spans="1:9" hidden="1">
      <c r="A4" s="102">
        <v>45371</v>
      </c>
      <c r="B4" s="108"/>
      <c r="C4" s="109" t="s">
        <v>137</v>
      </c>
      <c r="D4" s="39">
        <v>1</v>
      </c>
      <c r="E4" s="80" t="s">
        <v>463</v>
      </c>
      <c r="F4" s="81">
        <v>4357.5</v>
      </c>
      <c r="G4" s="81">
        <f t="shared" si="0"/>
        <v>145.25</v>
      </c>
      <c r="H4" s="81">
        <f t="shared" si="1"/>
        <v>4357.5</v>
      </c>
      <c r="I4" s="81">
        <f t="shared" si="2"/>
        <v>4357.5</v>
      </c>
    </row>
    <row r="5" spans="1:9" hidden="1">
      <c r="A5" s="102">
        <v>45371</v>
      </c>
      <c r="B5" s="108"/>
      <c r="C5" s="109" t="s">
        <v>137</v>
      </c>
      <c r="D5" s="39">
        <v>1</v>
      </c>
      <c r="E5" s="80" t="s">
        <v>463</v>
      </c>
      <c r="F5" s="81">
        <v>4357.5</v>
      </c>
      <c r="G5" s="81">
        <f t="shared" si="0"/>
        <v>145.25</v>
      </c>
      <c r="H5" s="81">
        <f t="shared" si="1"/>
        <v>4357.5</v>
      </c>
      <c r="I5" s="81">
        <f t="shared" si="2"/>
        <v>4357.5</v>
      </c>
    </row>
    <row r="6" spans="1:9" hidden="1">
      <c r="A6" s="102">
        <v>45371</v>
      </c>
      <c r="B6" s="108"/>
      <c r="C6" s="109" t="s">
        <v>137</v>
      </c>
      <c r="D6" s="39">
        <v>1</v>
      </c>
      <c r="E6" s="80" t="s">
        <v>463</v>
      </c>
      <c r="F6" s="81">
        <v>4357.5</v>
      </c>
      <c r="G6" s="81">
        <f t="shared" si="0"/>
        <v>145.25</v>
      </c>
      <c r="H6" s="81">
        <f t="shared" si="1"/>
        <v>4357.5</v>
      </c>
      <c r="I6" s="81">
        <f t="shared" si="2"/>
        <v>4357.5</v>
      </c>
    </row>
    <row r="7" spans="1:9" hidden="1">
      <c r="A7" s="102">
        <v>45371</v>
      </c>
      <c r="B7" s="108"/>
      <c r="C7" s="109" t="s">
        <v>138</v>
      </c>
      <c r="D7" s="39">
        <v>1</v>
      </c>
      <c r="E7" s="80" t="s">
        <v>463</v>
      </c>
      <c r="F7" s="81">
        <v>7204</v>
      </c>
      <c r="G7" s="81">
        <f t="shared" si="0"/>
        <v>240.13333333333333</v>
      </c>
      <c r="H7" s="81">
        <f t="shared" si="1"/>
        <v>7204</v>
      </c>
      <c r="I7" s="81">
        <f t="shared" si="2"/>
        <v>7204</v>
      </c>
    </row>
    <row r="8" spans="1:9" hidden="1">
      <c r="A8" s="102">
        <v>45371</v>
      </c>
      <c r="B8" s="108"/>
      <c r="C8" s="109" t="s">
        <v>138</v>
      </c>
      <c r="D8" s="39">
        <v>1</v>
      </c>
      <c r="E8" s="80" t="s">
        <v>463</v>
      </c>
      <c r="F8" s="81">
        <v>7204</v>
      </c>
      <c r="G8" s="81">
        <f t="shared" si="0"/>
        <v>240.13333333333333</v>
      </c>
      <c r="H8" s="81">
        <f t="shared" si="1"/>
        <v>7204</v>
      </c>
      <c r="I8" s="81">
        <f t="shared" si="2"/>
        <v>7204</v>
      </c>
    </row>
    <row r="9" spans="1:9" hidden="1">
      <c r="A9" s="102">
        <v>45371</v>
      </c>
      <c r="B9" s="108"/>
      <c r="C9" s="109" t="s">
        <v>138</v>
      </c>
      <c r="D9" s="39">
        <v>1</v>
      </c>
      <c r="E9" s="80" t="s">
        <v>463</v>
      </c>
      <c r="F9" s="81">
        <v>7204</v>
      </c>
      <c r="G9" s="81">
        <f t="shared" si="0"/>
        <v>240.13333333333333</v>
      </c>
      <c r="H9" s="81">
        <f t="shared" si="1"/>
        <v>7204</v>
      </c>
      <c r="I9" s="81">
        <f t="shared" si="2"/>
        <v>7204</v>
      </c>
    </row>
    <row r="10" spans="1:9" hidden="1">
      <c r="A10" s="102">
        <v>45371</v>
      </c>
      <c r="B10" s="108" t="s">
        <v>139</v>
      </c>
      <c r="C10" s="109" t="s">
        <v>140</v>
      </c>
      <c r="D10" s="39">
        <v>1</v>
      </c>
      <c r="E10" s="80" t="s">
        <v>463</v>
      </c>
      <c r="F10" s="81">
        <v>17405.599999999999</v>
      </c>
      <c r="G10" s="81">
        <f t="shared" si="0"/>
        <v>580.18666666666661</v>
      </c>
      <c r="H10" s="81">
        <f t="shared" si="1"/>
        <v>17405.599999999999</v>
      </c>
      <c r="I10" s="81">
        <f t="shared" si="2"/>
        <v>17405.599999999999</v>
      </c>
    </row>
    <row r="11" spans="1:9" hidden="1">
      <c r="A11" s="102">
        <v>45371</v>
      </c>
      <c r="B11" s="108" t="s">
        <v>141</v>
      </c>
      <c r="C11" s="109" t="s">
        <v>140</v>
      </c>
      <c r="D11" s="39">
        <v>1</v>
      </c>
      <c r="E11" s="80" t="s">
        <v>463</v>
      </c>
      <c r="F11" s="81">
        <v>17405.599999999999</v>
      </c>
      <c r="G11" s="81">
        <f t="shared" si="0"/>
        <v>580.18666666666661</v>
      </c>
      <c r="H11" s="81">
        <f t="shared" si="1"/>
        <v>17405.599999999999</v>
      </c>
      <c r="I11" s="81">
        <f t="shared" si="2"/>
        <v>17405.599999999999</v>
      </c>
    </row>
    <row r="12" spans="1:9" hidden="1">
      <c r="A12" s="104">
        <v>45371</v>
      </c>
      <c r="B12" s="108" t="s">
        <v>142</v>
      </c>
      <c r="C12" s="109" t="s">
        <v>143</v>
      </c>
      <c r="D12" s="39">
        <v>1</v>
      </c>
      <c r="E12" s="80" t="s">
        <v>463</v>
      </c>
      <c r="F12" s="81">
        <v>55097.25</v>
      </c>
      <c r="G12" s="81">
        <f t="shared" si="0"/>
        <v>1836.575</v>
      </c>
      <c r="H12" s="81">
        <f t="shared" si="1"/>
        <v>55097.25</v>
      </c>
      <c r="I12" s="81">
        <f t="shared" si="2"/>
        <v>55097.25</v>
      </c>
    </row>
    <row r="13" spans="1:9" hidden="1">
      <c r="A13" s="104">
        <v>45371</v>
      </c>
      <c r="B13" s="108" t="s">
        <v>144</v>
      </c>
      <c r="C13" s="109" t="s">
        <v>143</v>
      </c>
      <c r="D13" s="39">
        <v>1</v>
      </c>
      <c r="E13" s="80" t="s">
        <v>463</v>
      </c>
      <c r="F13" s="81">
        <v>55097.25</v>
      </c>
      <c r="G13" s="81">
        <f t="shared" si="0"/>
        <v>1836.575</v>
      </c>
      <c r="H13" s="81">
        <f t="shared" si="1"/>
        <v>55097.25</v>
      </c>
      <c r="I13" s="81">
        <f t="shared" si="2"/>
        <v>55097.25</v>
      </c>
    </row>
    <row r="14" spans="1:9" hidden="1">
      <c r="A14" s="104">
        <v>45371</v>
      </c>
      <c r="B14" s="108" t="s">
        <v>145</v>
      </c>
      <c r="C14" s="109" t="s">
        <v>143</v>
      </c>
      <c r="D14" s="39">
        <v>1</v>
      </c>
      <c r="E14" s="80" t="s">
        <v>463</v>
      </c>
      <c r="F14" s="81">
        <v>55097.25</v>
      </c>
      <c r="G14" s="81">
        <f t="shared" si="0"/>
        <v>1836.575</v>
      </c>
      <c r="H14" s="81">
        <f t="shared" si="1"/>
        <v>55097.25</v>
      </c>
      <c r="I14" s="81">
        <f t="shared" si="2"/>
        <v>55097.25</v>
      </c>
    </row>
    <row r="15" spans="1:9" hidden="1">
      <c r="A15" s="104">
        <v>45371</v>
      </c>
      <c r="B15" s="108" t="s">
        <v>146</v>
      </c>
      <c r="C15" s="197" t="s">
        <v>187</v>
      </c>
      <c r="D15" s="39">
        <v>1</v>
      </c>
      <c r="E15" s="80" t="s">
        <v>463</v>
      </c>
      <c r="F15" s="81">
        <v>87613.5</v>
      </c>
      <c r="G15" s="81">
        <f t="shared" si="0"/>
        <v>2920.45</v>
      </c>
      <c r="H15" s="81">
        <f t="shared" si="1"/>
        <v>87613.5</v>
      </c>
      <c r="I15" s="81">
        <f t="shared" si="2"/>
        <v>87613.5</v>
      </c>
    </row>
    <row r="16" spans="1:9" hidden="1">
      <c r="A16" s="104">
        <v>45371</v>
      </c>
      <c r="B16" s="108" t="s">
        <v>147</v>
      </c>
      <c r="C16" s="197" t="s">
        <v>187</v>
      </c>
      <c r="D16" s="39">
        <v>1</v>
      </c>
      <c r="E16" s="80" t="s">
        <v>463</v>
      </c>
      <c r="F16" s="81">
        <v>87613.5</v>
      </c>
      <c r="G16" s="81">
        <f t="shared" si="0"/>
        <v>2920.45</v>
      </c>
      <c r="H16" s="81">
        <f t="shared" si="1"/>
        <v>87613.5</v>
      </c>
      <c r="I16" s="81">
        <f t="shared" si="2"/>
        <v>87613.5</v>
      </c>
    </row>
    <row r="17" spans="1:9" hidden="1">
      <c r="A17" s="104">
        <v>45371</v>
      </c>
      <c r="B17" s="108" t="s">
        <v>148</v>
      </c>
      <c r="C17" s="197" t="s">
        <v>187</v>
      </c>
      <c r="D17" s="39">
        <v>1</v>
      </c>
      <c r="E17" s="80" t="s">
        <v>463</v>
      </c>
      <c r="F17" s="81">
        <v>87613.5</v>
      </c>
      <c r="G17" s="81">
        <f t="shared" si="0"/>
        <v>2920.45</v>
      </c>
      <c r="H17" s="81">
        <f t="shared" si="1"/>
        <v>87613.5</v>
      </c>
      <c r="I17" s="81">
        <f t="shared" si="2"/>
        <v>87613.5</v>
      </c>
    </row>
    <row r="18" spans="1:9" hidden="1">
      <c r="A18" s="104">
        <v>45371</v>
      </c>
      <c r="B18" s="108" t="s">
        <v>149</v>
      </c>
      <c r="C18" s="109" t="s">
        <v>150</v>
      </c>
      <c r="D18" s="39">
        <v>1</v>
      </c>
      <c r="E18" s="80" t="s">
        <v>463</v>
      </c>
      <c r="F18" s="81">
        <v>49891.5</v>
      </c>
      <c r="G18" s="81">
        <f t="shared" si="0"/>
        <v>1663.05</v>
      </c>
      <c r="H18" s="81">
        <f t="shared" si="1"/>
        <v>49891.5</v>
      </c>
      <c r="I18" s="81">
        <f t="shared" si="2"/>
        <v>49891.5</v>
      </c>
    </row>
    <row r="19" spans="1:9" hidden="1">
      <c r="A19" s="104">
        <v>45371</v>
      </c>
      <c r="B19" s="108" t="s">
        <v>151</v>
      </c>
      <c r="C19" s="109" t="s">
        <v>152</v>
      </c>
      <c r="D19" s="39">
        <v>1</v>
      </c>
      <c r="E19" s="80" t="s">
        <v>463</v>
      </c>
      <c r="F19" s="81">
        <v>31879.200000000001</v>
      </c>
      <c r="G19" s="81">
        <f t="shared" si="0"/>
        <v>1062.6400000000001</v>
      </c>
      <c r="H19" s="81">
        <f t="shared" si="1"/>
        <v>31879.200000000004</v>
      </c>
      <c r="I19" s="81">
        <f t="shared" si="2"/>
        <v>31879.200000000004</v>
      </c>
    </row>
    <row r="20" spans="1:9" hidden="1">
      <c r="A20" s="104">
        <v>45371</v>
      </c>
      <c r="B20" s="108" t="s">
        <v>153</v>
      </c>
      <c r="C20" s="109" t="s">
        <v>160</v>
      </c>
      <c r="D20" s="39">
        <v>1</v>
      </c>
      <c r="E20" s="80" t="s">
        <v>463</v>
      </c>
      <c r="F20" s="81">
        <v>36131.199999999997</v>
      </c>
      <c r="G20" s="81">
        <f t="shared" si="0"/>
        <v>1204.3733333333332</v>
      </c>
      <c r="H20" s="81">
        <f t="shared" si="1"/>
        <v>36131.199999999997</v>
      </c>
      <c r="I20" s="81">
        <f t="shared" si="2"/>
        <v>36131.199999999997</v>
      </c>
    </row>
    <row r="21" spans="1:9" hidden="1">
      <c r="A21" s="104">
        <v>45371</v>
      </c>
      <c r="B21" s="108" t="s">
        <v>135</v>
      </c>
      <c r="C21" s="109" t="s">
        <v>154</v>
      </c>
      <c r="D21" s="39">
        <v>10</v>
      </c>
      <c r="E21" s="80" t="s">
        <v>463</v>
      </c>
      <c r="F21" s="81">
        <v>536</v>
      </c>
      <c r="G21" s="81">
        <f t="shared" si="0"/>
        <v>17.866666666666667</v>
      </c>
      <c r="H21" s="81">
        <f t="shared" si="1"/>
        <v>536</v>
      </c>
      <c r="I21" s="81">
        <f t="shared" si="2"/>
        <v>5360</v>
      </c>
    </row>
    <row r="22" spans="1:9" hidden="1">
      <c r="A22" s="104">
        <v>45371</v>
      </c>
      <c r="B22" s="108" t="s">
        <v>135</v>
      </c>
      <c r="C22" s="109" t="s">
        <v>155</v>
      </c>
      <c r="D22" s="39">
        <v>10</v>
      </c>
      <c r="E22" s="80" t="s">
        <v>463</v>
      </c>
      <c r="F22" s="81">
        <v>963.2</v>
      </c>
      <c r="G22" s="81">
        <f t="shared" si="0"/>
        <v>32.106666666666669</v>
      </c>
      <c r="H22" s="81">
        <f t="shared" si="1"/>
        <v>963.2</v>
      </c>
      <c r="I22" s="81">
        <f t="shared" si="2"/>
        <v>9632</v>
      </c>
    </row>
    <row r="23" spans="1:9" hidden="1">
      <c r="A23" s="104">
        <v>45371</v>
      </c>
      <c r="B23" s="109"/>
      <c r="C23" s="109" t="s">
        <v>156</v>
      </c>
      <c r="D23" s="39">
        <v>1</v>
      </c>
      <c r="E23" s="80" t="s">
        <v>463</v>
      </c>
      <c r="F23" s="81">
        <v>19469.25</v>
      </c>
      <c r="G23" s="81">
        <f t="shared" si="0"/>
        <v>648.97500000000002</v>
      </c>
      <c r="H23" s="81">
        <f t="shared" si="1"/>
        <v>19469.25</v>
      </c>
      <c r="I23" s="81">
        <f t="shared" si="2"/>
        <v>19469.25</v>
      </c>
    </row>
    <row r="24" spans="1:9" hidden="1">
      <c r="A24" s="104">
        <v>45371</v>
      </c>
      <c r="B24" s="109"/>
      <c r="C24" s="109" t="s">
        <v>156</v>
      </c>
      <c r="D24" s="39">
        <v>1</v>
      </c>
      <c r="E24" s="80" t="s">
        <v>463</v>
      </c>
      <c r="F24" s="81">
        <v>19469.25</v>
      </c>
      <c r="G24" s="81">
        <f t="shared" si="0"/>
        <v>648.97500000000002</v>
      </c>
      <c r="H24" s="81">
        <f t="shared" si="1"/>
        <v>19469.25</v>
      </c>
      <c r="I24" s="81">
        <f t="shared" si="2"/>
        <v>19469.25</v>
      </c>
    </row>
    <row r="25" spans="1:9" hidden="1">
      <c r="A25" s="104">
        <v>45371</v>
      </c>
      <c r="B25" s="109"/>
      <c r="C25" s="109" t="s">
        <v>156</v>
      </c>
      <c r="D25" s="39">
        <v>1</v>
      </c>
      <c r="E25" s="80" t="s">
        <v>463</v>
      </c>
      <c r="F25" s="81">
        <v>19469.25</v>
      </c>
      <c r="G25" s="81">
        <f t="shared" si="0"/>
        <v>648.97500000000002</v>
      </c>
      <c r="H25" s="81">
        <f t="shared" si="1"/>
        <v>19469.25</v>
      </c>
      <c r="I25" s="81">
        <f t="shared" si="2"/>
        <v>19469.25</v>
      </c>
    </row>
    <row r="26" spans="1:9" hidden="1">
      <c r="A26" s="104">
        <v>45371</v>
      </c>
      <c r="B26" s="109"/>
      <c r="C26" s="109" t="s">
        <v>156</v>
      </c>
      <c r="D26" s="39">
        <v>1</v>
      </c>
      <c r="E26" s="80" t="s">
        <v>463</v>
      </c>
      <c r="F26" s="81">
        <v>19469.25</v>
      </c>
      <c r="G26" s="81">
        <f t="shared" si="0"/>
        <v>648.97500000000002</v>
      </c>
      <c r="H26" s="81">
        <f t="shared" si="1"/>
        <v>19469.25</v>
      </c>
      <c r="I26" s="81">
        <f t="shared" si="2"/>
        <v>19469.25</v>
      </c>
    </row>
    <row r="27" spans="1:9" hidden="1">
      <c r="A27" s="104">
        <v>45371</v>
      </c>
      <c r="B27" s="109"/>
      <c r="C27" s="109" t="s">
        <v>156</v>
      </c>
      <c r="D27" s="39">
        <v>1</v>
      </c>
      <c r="E27" s="80" t="s">
        <v>463</v>
      </c>
      <c r="F27" s="81">
        <v>19469.25</v>
      </c>
      <c r="G27" s="81">
        <f t="shared" si="0"/>
        <v>648.97500000000002</v>
      </c>
      <c r="H27" s="81">
        <f t="shared" si="1"/>
        <v>19469.25</v>
      </c>
      <c r="I27" s="81">
        <f t="shared" si="2"/>
        <v>19469.25</v>
      </c>
    </row>
    <row r="28" spans="1:9" hidden="1">
      <c r="A28" s="104">
        <v>45371</v>
      </c>
      <c r="B28" s="109"/>
      <c r="C28" s="109" t="s">
        <v>156</v>
      </c>
      <c r="D28" s="39">
        <v>1</v>
      </c>
      <c r="E28" s="80" t="s">
        <v>463</v>
      </c>
      <c r="F28" s="81">
        <v>19469.25</v>
      </c>
      <c r="G28" s="81">
        <f t="shared" si="0"/>
        <v>648.97500000000002</v>
      </c>
      <c r="H28" s="81">
        <f t="shared" si="1"/>
        <v>19469.25</v>
      </c>
      <c r="I28" s="81">
        <f t="shared" si="2"/>
        <v>19469.25</v>
      </c>
    </row>
    <row r="29" spans="1:9" hidden="1">
      <c r="A29" s="104">
        <v>45371</v>
      </c>
      <c r="B29" s="109"/>
      <c r="C29" s="109" t="s">
        <v>156</v>
      </c>
      <c r="D29" s="39">
        <v>1</v>
      </c>
      <c r="E29" s="80" t="s">
        <v>463</v>
      </c>
      <c r="F29" s="81">
        <v>19469.25</v>
      </c>
      <c r="G29" s="81">
        <f t="shared" si="0"/>
        <v>648.97500000000002</v>
      </c>
      <c r="H29" s="81">
        <f t="shared" si="1"/>
        <v>19469.25</v>
      </c>
      <c r="I29" s="81">
        <f t="shared" si="2"/>
        <v>19469.25</v>
      </c>
    </row>
    <row r="30" spans="1:9" hidden="1">
      <c r="A30" s="104">
        <v>45371</v>
      </c>
      <c r="B30" s="109"/>
      <c r="C30" s="109" t="s">
        <v>156</v>
      </c>
      <c r="D30" s="39">
        <v>1</v>
      </c>
      <c r="E30" s="80" t="s">
        <v>463</v>
      </c>
      <c r="F30" s="81">
        <v>19469.25</v>
      </c>
      <c r="G30" s="81">
        <f t="shared" si="0"/>
        <v>648.97500000000002</v>
      </c>
      <c r="H30" s="81">
        <f t="shared" si="1"/>
        <v>19469.25</v>
      </c>
      <c r="I30" s="81">
        <f t="shared" si="2"/>
        <v>19469.25</v>
      </c>
    </row>
    <row r="31" spans="1:9" hidden="1">
      <c r="A31" s="104">
        <v>45371</v>
      </c>
      <c r="B31" s="109"/>
      <c r="C31" s="109" t="s">
        <v>156</v>
      </c>
      <c r="D31" s="39">
        <v>1</v>
      </c>
      <c r="E31" s="80" t="s">
        <v>463</v>
      </c>
      <c r="F31" s="81">
        <v>19469.25</v>
      </c>
      <c r="G31" s="81">
        <f t="shared" si="0"/>
        <v>648.97500000000002</v>
      </c>
      <c r="H31" s="81">
        <f t="shared" si="1"/>
        <v>19469.25</v>
      </c>
      <c r="I31" s="81">
        <f t="shared" si="2"/>
        <v>19469.25</v>
      </c>
    </row>
    <row r="32" spans="1:9" hidden="1">
      <c r="A32" s="104">
        <v>45371</v>
      </c>
      <c r="B32" s="109"/>
      <c r="C32" s="109" t="s">
        <v>156</v>
      </c>
      <c r="D32" s="39">
        <v>1</v>
      </c>
      <c r="E32" s="80" t="s">
        <v>463</v>
      </c>
      <c r="F32" s="81">
        <v>19469.25</v>
      </c>
      <c r="G32" s="81">
        <f t="shared" si="0"/>
        <v>648.97500000000002</v>
      </c>
      <c r="H32" s="81">
        <f t="shared" si="1"/>
        <v>19469.25</v>
      </c>
      <c r="I32" s="81">
        <f t="shared" si="2"/>
        <v>19469.25</v>
      </c>
    </row>
    <row r="33" spans="1:9" hidden="1">
      <c r="A33" s="104">
        <v>45371</v>
      </c>
      <c r="B33" s="109"/>
      <c r="C33" s="109" t="s">
        <v>156</v>
      </c>
      <c r="D33" s="39">
        <v>1</v>
      </c>
      <c r="E33" s="80" t="s">
        <v>463</v>
      </c>
      <c r="F33" s="81">
        <v>19469.25</v>
      </c>
      <c r="G33" s="81">
        <f t="shared" si="0"/>
        <v>648.97500000000002</v>
      </c>
      <c r="H33" s="81">
        <f t="shared" si="1"/>
        <v>19469.25</v>
      </c>
      <c r="I33" s="81">
        <f t="shared" si="2"/>
        <v>19469.25</v>
      </c>
    </row>
    <row r="34" spans="1:9" hidden="1">
      <c r="A34" s="104">
        <v>45371</v>
      </c>
      <c r="B34" s="109"/>
      <c r="C34" s="109" t="s">
        <v>156</v>
      </c>
      <c r="D34" s="39">
        <v>1</v>
      </c>
      <c r="E34" s="80" t="s">
        <v>463</v>
      </c>
      <c r="F34" s="81">
        <v>19469.25</v>
      </c>
      <c r="G34" s="81">
        <f t="shared" si="0"/>
        <v>648.97500000000002</v>
      </c>
      <c r="H34" s="81">
        <f t="shared" si="1"/>
        <v>19469.25</v>
      </c>
      <c r="I34" s="81">
        <f t="shared" si="2"/>
        <v>19469.25</v>
      </c>
    </row>
    <row r="35" spans="1:9" hidden="1">
      <c r="A35" s="104">
        <v>45371</v>
      </c>
      <c r="B35" s="109"/>
      <c r="C35" s="109" t="s">
        <v>156</v>
      </c>
      <c r="D35" s="39">
        <v>1</v>
      </c>
      <c r="E35" s="80" t="s">
        <v>463</v>
      </c>
      <c r="F35" s="81">
        <v>19469.25</v>
      </c>
      <c r="G35" s="81">
        <f t="shared" si="0"/>
        <v>648.97500000000002</v>
      </c>
      <c r="H35" s="81">
        <f t="shared" si="1"/>
        <v>19469.25</v>
      </c>
      <c r="I35" s="81">
        <f t="shared" si="2"/>
        <v>19469.25</v>
      </c>
    </row>
    <row r="36" spans="1:9" hidden="1">
      <c r="A36" s="104">
        <v>45371</v>
      </c>
      <c r="B36" s="109"/>
      <c r="C36" s="109" t="s">
        <v>156</v>
      </c>
      <c r="D36" s="39">
        <v>1</v>
      </c>
      <c r="E36" s="80" t="s">
        <v>463</v>
      </c>
      <c r="F36" s="81">
        <v>19469.25</v>
      </c>
      <c r="G36" s="81">
        <f t="shared" si="0"/>
        <v>648.97500000000002</v>
      </c>
      <c r="H36" s="81">
        <f t="shared" si="1"/>
        <v>19469.25</v>
      </c>
      <c r="I36" s="81">
        <f t="shared" si="2"/>
        <v>19469.25</v>
      </c>
    </row>
    <row r="37" spans="1:9" hidden="1">
      <c r="A37" s="104">
        <v>45371</v>
      </c>
      <c r="B37" s="109"/>
      <c r="C37" s="109" t="s">
        <v>156</v>
      </c>
      <c r="D37" s="39">
        <v>1</v>
      </c>
      <c r="E37" s="80" t="s">
        <v>463</v>
      </c>
      <c r="F37" s="81">
        <v>19469.25</v>
      </c>
      <c r="G37" s="81">
        <f t="shared" si="0"/>
        <v>648.97500000000002</v>
      </c>
      <c r="H37" s="81">
        <f t="shared" si="1"/>
        <v>19469.25</v>
      </c>
      <c r="I37" s="81">
        <f t="shared" si="2"/>
        <v>19469.25</v>
      </c>
    </row>
    <row r="38" spans="1:9" hidden="1">
      <c r="A38" s="104">
        <v>45371</v>
      </c>
      <c r="B38" s="109"/>
      <c r="C38" s="109" t="s">
        <v>156</v>
      </c>
      <c r="D38" s="39">
        <v>1</v>
      </c>
      <c r="E38" s="80" t="s">
        <v>463</v>
      </c>
      <c r="F38" s="81">
        <v>19469.25</v>
      </c>
      <c r="G38" s="81">
        <f t="shared" si="0"/>
        <v>648.97500000000002</v>
      </c>
      <c r="H38" s="81">
        <f t="shared" si="1"/>
        <v>19469.25</v>
      </c>
      <c r="I38" s="81">
        <f t="shared" si="2"/>
        <v>19469.25</v>
      </c>
    </row>
    <row r="39" spans="1:9" hidden="1">
      <c r="A39" s="104">
        <v>45371</v>
      </c>
      <c r="B39" s="109"/>
      <c r="C39" s="109" t="s">
        <v>156</v>
      </c>
      <c r="D39" s="39">
        <v>1</v>
      </c>
      <c r="E39" s="80" t="s">
        <v>463</v>
      </c>
      <c r="F39" s="81">
        <v>19469.25</v>
      </c>
      <c r="G39" s="81">
        <f t="shared" si="0"/>
        <v>648.97500000000002</v>
      </c>
      <c r="H39" s="81">
        <f t="shared" si="1"/>
        <v>19469.25</v>
      </c>
      <c r="I39" s="81">
        <f t="shared" si="2"/>
        <v>19469.25</v>
      </c>
    </row>
    <row r="40" spans="1:9" hidden="1">
      <c r="A40" s="104">
        <v>45371</v>
      </c>
      <c r="B40" s="109"/>
      <c r="C40" s="109" t="s">
        <v>156</v>
      </c>
      <c r="D40" s="39">
        <v>1</v>
      </c>
      <c r="E40" s="80" t="s">
        <v>463</v>
      </c>
      <c r="F40" s="81">
        <v>19469.25</v>
      </c>
      <c r="G40" s="81">
        <f t="shared" si="0"/>
        <v>648.97500000000002</v>
      </c>
      <c r="H40" s="81">
        <f t="shared" si="1"/>
        <v>19469.25</v>
      </c>
      <c r="I40" s="81">
        <f t="shared" si="2"/>
        <v>19469.25</v>
      </c>
    </row>
    <row r="41" spans="1:9">
      <c r="A41" s="102">
        <v>45372</v>
      </c>
      <c r="B41" s="108" t="s">
        <v>135</v>
      </c>
      <c r="C41" s="109" t="s">
        <v>136</v>
      </c>
      <c r="D41" s="39">
        <v>5</v>
      </c>
      <c r="E41" s="80" t="s">
        <v>464</v>
      </c>
      <c r="F41" s="81">
        <v>9943.5</v>
      </c>
      <c r="G41" s="81">
        <f t="shared" si="0"/>
        <v>331.45</v>
      </c>
      <c r="H41" s="81">
        <f t="shared" si="1"/>
        <v>9943.5</v>
      </c>
      <c r="I41" s="81">
        <f>+D41*H41</f>
        <v>49717.5</v>
      </c>
    </row>
    <row r="42" spans="1:9" hidden="1">
      <c r="A42" s="102">
        <v>45372</v>
      </c>
      <c r="B42" s="108" t="s">
        <v>135</v>
      </c>
      <c r="C42" s="109" t="s">
        <v>138</v>
      </c>
      <c r="D42" s="39">
        <v>2</v>
      </c>
      <c r="E42" s="80" t="s">
        <v>464</v>
      </c>
      <c r="F42" s="81">
        <v>7204</v>
      </c>
      <c r="G42" s="81">
        <f t="shared" si="0"/>
        <v>240.13333333333333</v>
      </c>
      <c r="H42" s="81">
        <f t="shared" si="1"/>
        <v>7204</v>
      </c>
      <c r="I42" s="81">
        <f t="shared" si="2"/>
        <v>14408</v>
      </c>
    </row>
    <row r="43" spans="1:9" hidden="1">
      <c r="A43" s="102">
        <v>45372</v>
      </c>
      <c r="B43" s="108" t="s">
        <v>135</v>
      </c>
      <c r="C43" s="109" t="s">
        <v>157</v>
      </c>
      <c r="D43" s="39">
        <v>4</v>
      </c>
      <c r="E43" s="80" t="s">
        <v>464</v>
      </c>
      <c r="F43" s="81">
        <v>20188.5</v>
      </c>
      <c r="G43" s="81">
        <f t="shared" si="0"/>
        <v>672.95</v>
      </c>
      <c r="H43" s="81">
        <f t="shared" si="1"/>
        <v>20188.5</v>
      </c>
      <c r="I43" s="81">
        <f t="shared" si="2"/>
        <v>80754</v>
      </c>
    </row>
    <row r="44" spans="1:9" hidden="1">
      <c r="A44" s="102">
        <v>45372</v>
      </c>
      <c r="B44" s="108" t="s">
        <v>135</v>
      </c>
      <c r="C44" s="109" t="s">
        <v>166</v>
      </c>
      <c r="D44" s="39">
        <v>6</v>
      </c>
      <c r="E44" s="80" t="s">
        <v>464</v>
      </c>
      <c r="F44" s="81">
        <v>2753.6</v>
      </c>
      <c r="G44" s="81">
        <f t="shared" si="0"/>
        <v>91.786666666666662</v>
      </c>
      <c r="H44" s="81">
        <f t="shared" si="1"/>
        <v>2753.6</v>
      </c>
      <c r="I44" s="81">
        <f t="shared" si="2"/>
        <v>16521.599999999999</v>
      </c>
    </row>
    <row r="45" spans="1:9" hidden="1">
      <c r="A45" s="102">
        <v>45372</v>
      </c>
      <c r="B45" s="108" t="s">
        <v>158</v>
      </c>
      <c r="C45" s="109" t="s">
        <v>150</v>
      </c>
      <c r="D45" s="39">
        <v>1</v>
      </c>
      <c r="E45" s="80" t="s">
        <v>464</v>
      </c>
      <c r="F45" s="81">
        <v>49891.5</v>
      </c>
      <c r="G45" s="81">
        <f t="shared" si="0"/>
        <v>1663.05</v>
      </c>
      <c r="H45" s="81">
        <f t="shared" si="1"/>
        <v>49891.5</v>
      </c>
      <c r="I45" s="81">
        <f t="shared" si="2"/>
        <v>49891.5</v>
      </c>
    </row>
    <row r="46" spans="1:9" hidden="1">
      <c r="A46" s="102">
        <v>45372</v>
      </c>
      <c r="B46" s="108" t="s">
        <v>159</v>
      </c>
      <c r="C46" s="109" t="s">
        <v>160</v>
      </c>
      <c r="D46" s="39">
        <v>1</v>
      </c>
      <c r="E46" s="80" t="s">
        <v>464</v>
      </c>
      <c r="F46" s="81">
        <v>36131.199999999997</v>
      </c>
      <c r="G46" s="81">
        <f t="shared" si="0"/>
        <v>1204.3733333333332</v>
      </c>
      <c r="H46" s="81">
        <f t="shared" si="1"/>
        <v>36131.199999999997</v>
      </c>
      <c r="I46" s="81">
        <f t="shared" si="2"/>
        <v>36131.199999999997</v>
      </c>
    </row>
    <row r="47" spans="1:9" hidden="1">
      <c r="A47" s="102">
        <v>45372</v>
      </c>
      <c r="B47" s="108" t="s">
        <v>135</v>
      </c>
      <c r="C47" s="109" t="s">
        <v>155</v>
      </c>
      <c r="D47" s="39">
        <v>1</v>
      </c>
      <c r="E47" s="80" t="s">
        <v>464</v>
      </c>
      <c r="F47" s="81">
        <v>963.2</v>
      </c>
      <c r="G47" s="81">
        <f t="shared" si="0"/>
        <v>32.106666666666669</v>
      </c>
      <c r="H47" s="81">
        <f t="shared" si="1"/>
        <v>963.2</v>
      </c>
      <c r="I47" s="81">
        <f t="shared" si="2"/>
        <v>963.2</v>
      </c>
    </row>
    <row r="48" spans="1:9" hidden="1">
      <c r="A48" s="102">
        <v>45372</v>
      </c>
      <c r="B48" s="108"/>
      <c r="C48" s="109" t="s">
        <v>156</v>
      </c>
      <c r="D48" s="39">
        <v>1</v>
      </c>
      <c r="E48" s="80" t="s">
        <v>464</v>
      </c>
      <c r="F48" s="81">
        <v>19469.25</v>
      </c>
      <c r="G48" s="81">
        <f t="shared" si="0"/>
        <v>648.97500000000002</v>
      </c>
      <c r="H48" s="81">
        <f t="shared" si="1"/>
        <v>19469.25</v>
      </c>
      <c r="I48" s="81">
        <f t="shared" si="2"/>
        <v>19469.25</v>
      </c>
    </row>
    <row r="49" spans="1:9" hidden="1">
      <c r="A49" s="102">
        <v>45372</v>
      </c>
      <c r="B49" s="108"/>
      <c r="C49" s="109" t="s">
        <v>156</v>
      </c>
      <c r="D49" s="39">
        <v>1</v>
      </c>
      <c r="E49" s="80" t="s">
        <v>464</v>
      </c>
      <c r="F49" s="81">
        <v>19469.25</v>
      </c>
      <c r="G49" s="81">
        <f t="shared" si="0"/>
        <v>648.97500000000002</v>
      </c>
      <c r="H49" s="81">
        <f t="shared" si="1"/>
        <v>19469.25</v>
      </c>
      <c r="I49" s="81">
        <f t="shared" si="2"/>
        <v>19469.25</v>
      </c>
    </row>
    <row r="50" spans="1:9" hidden="1">
      <c r="A50" s="102">
        <v>45372</v>
      </c>
      <c r="B50" s="108"/>
      <c r="C50" s="109" t="s">
        <v>156</v>
      </c>
      <c r="D50" s="39">
        <v>1</v>
      </c>
      <c r="E50" s="80" t="s">
        <v>464</v>
      </c>
      <c r="F50" s="81">
        <v>19469.25</v>
      </c>
      <c r="G50" s="81">
        <f t="shared" si="0"/>
        <v>648.97500000000002</v>
      </c>
      <c r="H50" s="81">
        <f t="shared" si="1"/>
        <v>19469.25</v>
      </c>
      <c r="I50" s="81">
        <f t="shared" si="2"/>
        <v>19469.25</v>
      </c>
    </row>
    <row r="51" spans="1:9" hidden="1">
      <c r="A51" s="104">
        <v>45372</v>
      </c>
      <c r="B51" s="108"/>
      <c r="C51" s="109" t="s">
        <v>156</v>
      </c>
      <c r="D51" s="39">
        <v>1</v>
      </c>
      <c r="E51" s="80" t="s">
        <v>464</v>
      </c>
      <c r="F51" s="81">
        <v>19469.25</v>
      </c>
      <c r="G51" s="81">
        <f t="shared" si="0"/>
        <v>648.97500000000002</v>
      </c>
      <c r="H51" s="81">
        <f t="shared" si="1"/>
        <v>19469.25</v>
      </c>
      <c r="I51" s="81">
        <f t="shared" si="2"/>
        <v>19469.25</v>
      </c>
    </row>
    <row r="52" spans="1:9" hidden="1">
      <c r="A52" s="104">
        <v>45372</v>
      </c>
      <c r="B52" s="108"/>
      <c r="C52" s="109" t="s">
        <v>156</v>
      </c>
      <c r="D52" s="39">
        <v>1</v>
      </c>
      <c r="E52" s="80" t="s">
        <v>464</v>
      </c>
      <c r="F52" s="81">
        <v>19469.25</v>
      </c>
      <c r="G52" s="81">
        <f t="shared" si="0"/>
        <v>648.97500000000002</v>
      </c>
      <c r="H52" s="81">
        <f t="shared" si="1"/>
        <v>19469.25</v>
      </c>
      <c r="I52" s="81">
        <f t="shared" si="2"/>
        <v>19469.25</v>
      </c>
    </row>
    <row r="53" spans="1:9" hidden="1">
      <c r="A53" s="104">
        <v>45372</v>
      </c>
      <c r="B53" s="108"/>
      <c r="C53" s="109" t="s">
        <v>156</v>
      </c>
      <c r="D53" s="39">
        <v>1</v>
      </c>
      <c r="E53" s="80" t="s">
        <v>464</v>
      </c>
      <c r="F53" s="81">
        <v>19469.25</v>
      </c>
      <c r="G53" s="81">
        <f t="shared" si="0"/>
        <v>648.97500000000002</v>
      </c>
      <c r="H53" s="81">
        <f t="shared" si="1"/>
        <v>19469.25</v>
      </c>
      <c r="I53" s="81">
        <f t="shared" si="2"/>
        <v>19469.25</v>
      </c>
    </row>
    <row r="54" spans="1:9">
      <c r="A54" s="102">
        <v>45372</v>
      </c>
      <c r="B54" s="108" t="s">
        <v>135</v>
      </c>
      <c r="C54" s="109" t="s">
        <v>136</v>
      </c>
      <c r="D54" s="39">
        <v>3</v>
      </c>
      <c r="E54" s="198" t="s">
        <v>1383</v>
      </c>
      <c r="F54" s="81">
        <v>9943.5</v>
      </c>
      <c r="G54" s="81">
        <f t="shared" si="0"/>
        <v>331.45</v>
      </c>
      <c r="H54" s="81">
        <f t="shared" si="1"/>
        <v>9943.5</v>
      </c>
      <c r="I54" s="81">
        <f>+D54*H54</f>
        <v>29830.5</v>
      </c>
    </row>
    <row r="55" spans="1:9" hidden="1">
      <c r="A55" s="102">
        <v>45372</v>
      </c>
      <c r="B55" s="108" t="s">
        <v>135</v>
      </c>
      <c r="C55" s="109" t="s">
        <v>138</v>
      </c>
      <c r="D55" s="39">
        <v>1</v>
      </c>
      <c r="E55" s="80" t="s">
        <v>458</v>
      </c>
      <c r="F55" s="81">
        <v>7204</v>
      </c>
      <c r="G55" s="81">
        <f t="shared" si="0"/>
        <v>240.13333333333333</v>
      </c>
      <c r="H55" s="81">
        <f t="shared" si="1"/>
        <v>7204</v>
      </c>
      <c r="I55" s="81">
        <f t="shared" si="2"/>
        <v>7204</v>
      </c>
    </row>
    <row r="56" spans="1:9" hidden="1">
      <c r="A56" s="102">
        <v>45372</v>
      </c>
      <c r="B56" s="108" t="s">
        <v>135</v>
      </c>
      <c r="C56" s="109" t="s">
        <v>157</v>
      </c>
      <c r="D56" s="39">
        <v>5</v>
      </c>
      <c r="E56" s="80" t="s">
        <v>458</v>
      </c>
      <c r="F56" s="81">
        <v>20188.5</v>
      </c>
      <c r="G56" s="81">
        <f t="shared" si="0"/>
        <v>672.95</v>
      </c>
      <c r="H56" s="81">
        <f t="shared" si="1"/>
        <v>20188.5</v>
      </c>
      <c r="I56" s="81">
        <f t="shared" si="2"/>
        <v>100942.5</v>
      </c>
    </row>
    <row r="57" spans="1:9" hidden="1">
      <c r="A57" s="102">
        <v>45372</v>
      </c>
      <c r="B57" s="108" t="s">
        <v>135</v>
      </c>
      <c r="C57" s="109" t="s">
        <v>166</v>
      </c>
      <c r="D57" s="39">
        <v>3</v>
      </c>
      <c r="E57" s="80" t="s">
        <v>458</v>
      </c>
      <c r="F57" s="81">
        <v>2753.6</v>
      </c>
      <c r="G57" s="81">
        <f t="shared" si="0"/>
        <v>91.786666666666662</v>
      </c>
      <c r="H57" s="81">
        <f t="shared" si="1"/>
        <v>2753.6</v>
      </c>
      <c r="I57" s="81">
        <f t="shared" si="2"/>
        <v>8260.7999999999993</v>
      </c>
    </row>
    <row r="58" spans="1:9" hidden="1">
      <c r="A58" s="102">
        <v>45372</v>
      </c>
      <c r="B58" s="108" t="s">
        <v>161</v>
      </c>
      <c r="C58" s="109" t="s">
        <v>143</v>
      </c>
      <c r="D58" s="39">
        <v>1</v>
      </c>
      <c r="E58" s="80" t="s">
        <v>458</v>
      </c>
      <c r="F58" s="81">
        <v>55097.25</v>
      </c>
      <c r="G58" s="81">
        <f t="shared" si="0"/>
        <v>1836.575</v>
      </c>
      <c r="H58" s="81">
        <f t="shared" si="1"/>
        <v>55097.25</v>
      </c>
      <c r="I58" s="81">
        <f t="shared" si="2"/>
        <v>55097.25</v>
      </c>
    </row>
    <row r="59" spans="1:9" hidden="1">
      <c r="A59" s="102">
        <v>45372</v>
      </c>
      <c r="B59" s="108" t="s">
        <v>162</v>
      </c>
      <c r="C59" s="109" t="s">
        <v>143</v>
      </c>
      <c r="D59" s="39">
        <v>1</v>
      </c>
      <c r="E59" s="80" t="s">
        <v>458</v>
      </c>
      <c r="F59" s="81">
        <v>55097.25</v>
      </c>
      <c r="G59" s="81">
        <f t="shared" si="0"/>
        <v>1836.575</v>
      </c>
      <c r="H59" s="81">
        <f t="shared" si="1"/>
        <v>55097.25</v>
      </c>
      <c r="I59" s="81">
        <f t="shared" si="2"/>
        <v>55097.25</v>
      </c>
    </row>
    <row r="60" spans="1:9" hidden="1">
      <c r="A60" s="102">
        <v>45372</v>
      </c>
      <c r="B60" s="108" t="s">
        <v>163</v>
      </c>
      <c r="C60" s="109" t="s">
        <v>152</v>
      </c>
      <c r="D60" s="39">
        <v>1</v>
      </c>
      <c r="E60" s="80" t="s">
        <v>458</v>
      </c>
      <c r="F60" s="81">
        <v>31879.200000000001</v>
      </c>
      <c r="G60" s="81">
        <f t="shared" si="0"/>
        <v>1062.6400000000001</v>
      </c>
      <c r="H60" s="81">
        <f t="shared" si="1"/>
        <v>31879.200000000004</v>
      </c>
      <c r="I60" s="81">
        <f t="shared" si="2"/>
        <v>31879.200000000004</v>
      </c>
    </row>
    <row r="61" spans="1:9" hidden="1">
      <c r="A61" s="102">
        <v>45372</v>
      </c>
      <c r="B61" s="108" t="s">
        <v>135</v>
      </c>
      <c r="C61" s="109" t="s">
        <v>155</v>
      </c>
      <c r="D61" s="39">
        <v>1</v>
      </c>
      <c r="E61" s="80" t="s">
        <v>458</v>
      </c>
      <c r="F61" s="81">
        <v>963.2</v>
      </c>
      <c r="G61" s="81">
        <f t="shared" si="0"/>
        <v>32.106666666666669</v>
      </c>
      <c r="H61" s="81">
        <f t="shared" si="1"/>
        <v>963.2</v>
      </c>
      <c r="I61" s="81">
        <f t="shared" si="2"/>
        <v>963.2</v>
      </c>
    </row>
    <row r="62" spans="1:9" hidden="1">
      <c r="A62" s="102">
        <v>45372</v>
      </c>
      <c r="B62" s="108" t="s">
        <v>164</v>
      </c>
      <c r="C62" s="109" t="s">
        <v>160</v>
      </c>
      <c r="D62" s="39">
        <v>1</v>
      </c>
      <c r="E62" s="80" t="s">
        <v>458</v>
      </c>
      <c r="F62" s="81">
        <v>36131.199999999997</v>
      </c>
      <c r="G62" s="81">
        <f t="shared" si="0"/>
        <v>1204.3733333333332</v>
      </c>
      <c r="H62" s="81">
        <f t="shared" si="1"/>
        <v>36131.199999999997</v>
      </c>
      <c r="I62" s="81">
        <f t="shared" si="2"/>
        <v>36131.199999999997</v>
      </c>
    </row>
    <row r="63" spans="1:9" hidden="1">
      <c r="A63" s="104">
        <v>45372</v>
      </c>
      <c r="B63" s="108"/>
      <c r="C63" s="109" t="s">
        <v>156</v>
      </c>
      <c r="D63" s="39">
        <v>1</v>
      </c>
      <c r="E63" s="80" t="s">
        <v>458</v>
      </c>
      <c r="F63" s="81">
        <v>19469.25</v>
      </c>
      <c r="G63" s="81">
        <f t="shared" si="0"/>
        <v>648.97500000000002</v>
      </c>
      <c r="H63" s="81">
        <f t="shared" si="1"/>
        <v>19469.25</v>
      </c>
      <c r="I63" s="81">
        <f t="shared" si="2"/>
        <v>19469.25</v>
      </c>
    </row>
    <row r="64" spans="1:9">
      <c r="A64" s="102">
        <v>45372</v>
      </c>
      <c r="B64" s="108" t="s">
        <v>135</v>
      </c>
      <c r="C64" s="109" t="s">
        <v>136</v>
      </c>
      <c r="D64" s="39">
        <v>1</v>
      </c>
      <c r="E64" s="80" t="s">
        <v>462</v>
      </c>
      <c r="F64" s="81">
        <v>9943.5</v>
      </c>
      <c r="G64" s="81">
        <f t="shared" si="0"/>
        <v>331.45</v>
      </c>
      <c r="H64" s="81">
        <f t="shared" si="1"/>
        <v>9943.5</v>
      </c>
      <c r="I64" s="81">
        <f>+D64*H64</f>
        <v>9943.5</v>
      </c>
    </row>
    <row r="65" spans="1:9" hidden="1">
      <c r="A65" s="102">
        <v>45372</v>
      </c>
      <c r="B65" s="108" t="s">
        <v>165</v>
      </c>
      <c r="C65" s="109" t="s">
        <v>140</v>
      </c>
      <c r="D65" s="39">
        <v>1</v>
      </c>
      <c r="E65" s="80" t="s">
        <v>462</v>
      </c>
      <c r="F65" s="81">
        <v>17405.599999999999</v>
      </c>
      <c r="G65" s="81">
        <f t="shared" si="0"/>
        <v>580.18666666666661</v>
      </c>
      <c r="H65" s="81">
        <f t="shared" si="1"/>
        <v>17405.599999999999</v>
      </c>
      <c r="I65" s="81">
        <f t="shared" si="2"/>
        <v>17405.599999999999</v>
      </c>
    </row>
    <row r="66" spans="1:9" hidden="1">
      <c r="A66" s="102">
        <v>45372</v>
      </c>
      <c r="B66" s="108" t="s">
        <v>135</v>
      </c>
      <c r="C66" s="109" t="s">
        <v>157</v>
      </c>
      <c r="D66" s="39">
        <v>2</v>
      </c>
      <c r="E66" s="80" t="s">
        <v>462</v>
      </c>
      <c r="F66" s="81">
        <v>20188.5</v>
      </c>
      <c r="G66" s="81">
        <f t="shared" si="0"/>
        <v>672.95</v>
      </c>
      <c r="H66" s="81">
        <f t="shared" si="1"/>
        <v>20188.5</v>
      </c>
      <c r="I66" s="81">
        <f t="shared" si="2"/>
        <v>40377</v>
      </c>
    </row>
    <row r="67" spans="1:9" hidden="1">
      <c r="A67" s="102">
        <v>45372</v>
      </c>
      <c r="B67" s="108" t="s">
        <v>135</v>
      </c>
      <c r="C67" s="109" t="s">
        <v>166</v>
      </c>
      <c r="D67" s="39">
        <v>3</v>
      </c>
      <c r="E67" s="80" t="s">
        <v>462</v>
      </c>
      <c r="F67" s="81">
        <v>2753.6</v>
      </c>
      <c r="G67" s="81">
        <f t="shared" ref="G67:G130" si="3">+F67/30</f>
        <v>91.786666666666662</v>
      </c>
      <c r="H67" s="81">
        <f t="shared" ref="H67:H130" si="4">+G67*30</f>
        <v>2753.6</v>
      </c>
      <c r="I67" s="81">
        <f t="shared" ref="I67:I130" si="5">+D67*H67</f>
        <v>8260.7999999999993</v>
      </c>
    </row>
    <row r="68" spans="1:9" hidden="1">
      <c r="A68" s="102">
        <v>45372</v>
      </c>
      <c r="B68" s="108" t="s">
        <v>167</v>
      </c>
      <c r="C68" s="109" t="s">
        <v>143</v>
      </c>
      <c r="D68" s="39">
        <v>1</v>
      </c>
      <c r="E68" s="80" t="s">
        <v>462</v>
      </c>
      <c r="F68" s="81">
        <v>55097.25</v>
      </c>
      <c r="G68" s="81">
        <f t="shared" si="3"/>
        <v>1836.575</v>
      </c>
      <c r="H68" s="81">
        <f t="shared" si="4"/>
        <v>55097.25</v>
      </c>
      <c r="I68" s="81">
        <f t="shared" si="5"/>
        <v>55097.25</v>
      </c>
    </row>
    <row r="69" spans="1:9" hidden="1">
      <c r="A69" s="102">
        <v>45372</v>
      </c>
      <c r="B69" s="108" t="s">
        <v>135</v>
      </c>
      <c r="C69" s="109" t="s">
        <v>155</v>
      </c>
      <c r="D69" s="39">
        <v>1</v>
      </c>
      <c r="E69" s="80" t="s">
        <v>462</v>
      </c>
      <c r="F69" s="81">
        <v>963.2</v>
      </c>
      <c r="G69" s="81">
        <f t="shared" si="3"/>
        <v>32.106666666666669</v>
      </c>
      <c r="H69" s="81">
        <f t="shared" si="4"/>
        <v>963.2</v>
      </c>
      <c r="I69" s="81">
        <f t="shared" si="5"/>
        <v>963.2</v>
      </c>
    </row>
    <row r="70" spans="1:9">
      <c r="A70" s="102">
        <v>45372</v>
      </c>
      <c r="B70" s="108" t="s">
        <v>135</v>
      </c>
      <c r="C70" s="109" t="s">
        <v>136</v>
      </c>
      <c r="D70" s="39">
        <v>3</v>
      </c>
      <c r="E70" s="80" t="s">
        <v>1384</v>
      </c>
      <c r="F70" s="81">
        <v>9943.5</v>
      </c>
      <c r="G70" s="81">
        <f t="shared" si="3"/>
        <v>331.45</v>
      </c>
      <c r="H70" s="81">
        <f t="shared" si="4"/>
        <v>9943.5</v>
      </c>
      <c r="I70" s="81">
        <f>+D70*H70</f>
        <v>29830.5</v>
      </c>
    </row>
    <row r="71" spans="1:9" hidden="1">
      <c r="A71" s="102">
        <v>45372</v>
      </c>
      <c r="B71" s="108" t="s">
        <v>135</v>
      </c>
      <c r="C71" s="109" t="s">
        <v>157</v>
      </c>
      <c r="D71" s="39">
        <v>8</v>
      </c>
      <c r="E71" s="80" t="s">
        <v>1384</v>
      </c>
      <c r="F71" s="81">
        <v>20188.5</v>
      </c>
      <c r="G71" s="81">
        <f t="shared" si="3"/>
        <v>672.95</v>
      </c>
      <c r="H71" s="81">
        <f t="shared" si="4"/>
        <v>20188.5</v>
      </c>
      <c r="I71" s="81">
        <f t="shared" si="5"/>
        <v>161508</v>
      </c>
    </row>
    <row r="72" spans="1:9" hidden="1">
      <c r="A72" s="102">
        <v>45372</v>
      </c>
      <c r="B72" s="108" t="s">
        <v>135</v>
      </c>
      <c r="C72" s="109" t="s">
        <v>155</v>
      </c>
      <c r="D72" s="39">
        <v>1</v>
      </c>
      <c r="E72" s="80" t="s">
        <v>1384</v>
      </c>
      <c r="F72" s="81">
        <v>963.2</v>
      </c>
      <c r="G72" s="81">
        <f t="shared" si="3"/>
        <v>32.106666666666669</v>
      </c>
      <c r="H72" s="81">
        <f t="shared" si="4"/>
        <v>963.2</v>
      </c>
      <c r="I72" s="81">
        <f t="shared" si="5"/>
        <v>963.2</v>
      </c>
    </row>
    <row r="73" spans="1:9" hidden="1">
      <c r="A73" s="102">
        <v>45372</v>
      </c>
      <c r="B73" s="108"/>
      <c r="C73" s="109" t="s">
        <v>156</v>
      </c>
      <c r="D73" s="39">
        <v>1</v>
      </c>
      <c r="E73" s="80" t="s">
        <v>1384</v>
      </c>
      <c r="F73" s="81">
        <v>19469.25</v>
      </c>
      <c r="G73" s="81">
        <f t="shared" si="3"/>
        <v>648.97500000000002</v>
      </c>
      <c r="H73" s="81">
        <f t="shared" si="4"/>
        <v>19469.25</v>
      </c>
      <c r="I73" s="81">
        <f t="shared" si="5"/>
        <v>19469.25</v>
      </c>
    </row>
    <row r="74" spans="1:9" hidden="1">
      <c r="A74" s="102">
        <v>45372</v>
      </c>
      <c r="B74" s="108"/>
      <c r="C74" s="109" t="s">
        <v>156</v>
      </c>
      <c r="D74" s="39">
        <v>1</v>
      </c>
      <c r="E74" s="80" t="s">
        <v>1384</v>
      </c>
      <c r="F74" s="81">
        <v>19469.25</v>
      </c>
      <c r="G74" s="81">
        <f t="shared" si="3"/>
        <v>648.97500000000002</v>
      </c>
      <c r="H74" s="81">
        <f t="shared" si="4"/>
        <v>19469.25</v>
      </c>
      <c r="I74" s="81">
        <f t="shared" si="5"/>
        <v>19469.25</v>
      </c>
    </row>
    <row r="75" spans="1:9">
      <c r="A75" s="102">
        <v>45372</v>
      </c>
      <c r="B75" s="108" t="s">
        <v>135</v>
      </c>
      <c r="C75" s="109" t="s">
        <v>136</v>
      </c>
      <c r="D75" s="39">
        <v>3</v>
      </c>
      <c r="E75" s="80" t="s">
        <v>458</v>
      </c>
      <c r="F75" s="81">
        <v>9943.5</v>
      </c>
      <c r="G75" s="81">
        <f t="shared" si="3"/>
        <v>331.45</v>
      </c>
      <c r="H75" s="81">
        <f t="shared" si="4"/>
        <v>9943.5</v>
      </c>
      <c r="I75" s="81">
        <f>+D75*H75</f>
        <v>29830.5</v>
      </c>
    </row>
    <row r="76" spans="1:9" hidden="1">
      <c r="A76" s="102">
        <v>45372</v>
      </c>
      <c r="B76" s="108" t="s">
        <v>135</v>
      </c>
      <c r="C76" s="109" t="s">
        <v>157</v>
      </c>
      <c r="D76" s="39">
        <v>3</v>
      </c>
      <c r="E76" s="198" t="s">
        <v>1383</v>
      </c>
      <c r="F76" s="81">
        <v>20188.5</v>
      </c>
      <c r="G76" s="81">
        <f t="shared" si="3"/>
        <v>672.95</v>
      </c>
      <c r="H76" s="81">
        <f t="shared" si="4"/>
        <v>20188.5</v>
      </c>
      <c r="I76" s="81">
        <f t="shared" si="5"/>
        <v>60565.5</v>
      </c>
    </row>
    <row r="77" spans="1:9" hidden="1">
      <c r="A77" s="102">
        <v>45372</v>
      </c>
      <c r="B77" s="108" t="s">
        <v>135</v>
      </c>
      <c r="C77" s="109" t="s">
        <v>155</v>
      </c>
      <c r="D77" s="39">
        <v>1</v>
      </c>
      <c r="E77" s="198" t="s">
        <v>1383</v>
      </c>
      <c r="F77" s="81">
        <v>963.2</v>
      </c>
      <c r="G77" s="81">
        <f t="shared" si="3"/>
        <v>32.106666666666669</v>
      </c>
      <c r="H77" s="81">
        <f t="shared" si="4"/>
        <v>963.2</v>
      </c>
      <c r="I77" s="81">
        <f t="shared" si="5"/>
        <v>963.2</v>
      </c>
    </row>
    <row r="78" spans="1:9" hidden="1">
      <c r="A78" s="102">
        <v>45372</v>
      </c>
      <c r="B78" s="108"/>
      <c r="C78" s="109" t="s">
        <v>156</v>
      </c>
      <c r="D78" s="39">
        <v>1</v>
      </c>
      <c r="E78" s="198" t="s">
        <v>1383</v>
      </c>
      <c r="F78" s="81">
        <v>19469.25</v>
      </c>
      <c r="G78" s="81">
        <f t="shared" si="3"/>
        <v>648.97500000000002</v>
      </c>
      <c r="H78" s="81">
        <f t="shared" si="4"/>
        <v>19469.25</v>
      </c>
      <c r="I78" s="81">
        <f t="shared" si="5"/>
        <v>19469.25</v>
      </c>
    </row>
    <row r="79" spans="1:9" hidden="1">
      <c r="A79" s="102">
        <v>45372</v>
      </c>
      <c r="B79" s="108"/>
      <c r="C79" s="109" t="s">
        <v>156</v>
      </c>
      <c r="D79" s="39">
        <v>1</v>
      </c>
      <c r="E79" s="198" t="s">
        <v>1383</v>
      </c>
      <c r="F79" s="81">
        <v>19469.25</v>
      </c>
      <c r="G79" s="81">
        <f t="shared" si="3"/>
        <v>648.97500000000002</v>
      </c>
      <c r="H79" s="81">
        <f t="shared" si="4"/>
        <v>19469.25</v>
      </c>
      <c r="I79" s="81">
        <f t="shared" si="5"/>
        <v>19469.25</v>
      </c>
    </row>
    <row r="80" spans="1:9" hidden="1">
      <c r="A80" s="102">
        <v>45372</v>
      </c>
      <c r="B80" s="108" t="s">
        <v>135</v>
      </c>
      <c r="C80" s="109" t="s">
        <v>166</v>
      </c>
      <c r="D80" s="39">
        <v>20</v>
      </c>
      <c r="E80" s="80" t="s">
        <v>463</v>
      </c>
      <c r="F80" s="81">
        <v>2753.6</v>
      </c>
      <c r="G80" s="81">
        <f t="shared" si="3"/>
        <v>91.786666666666662</v>
      </c>
      <c r="H80" s="81">
        <f t="shared" si="4"/>
        <v>2753.6</v>
      </c>
      <c r="I80" s="81">
        <f t="shared" si="5"/>
        <v>55072</v>
      </c>
    </row>
    <row r="81" spans="1:9">
      <c r="A81" s="102">
        <v>45373</v>
      </c>
      <c r="B81" s="108" t="s">
        <v>135</v>
      </c>
      <c r="C81" s="109" t="s">
        <v>136</v>
      </c>
      <c r="D81" s="39">
        <v>3</v>
      </c>
      <c r="E81" s="80" t="s">
        <v>457</v>
      </c>
      <c r="F81" s="81">
        <v>9943.5</v>
      </c>
      <c r="G81" s="81">
        <f t="shared" si="3"/>
        <v>331.45</v>
      </c>
      <c r="H81" s="81">
        <f t="shared" si="4"/>
        <v>9943.5</v>
      </c>
      <c r="I81" s="81">
        <f>+D81*H81</f>
        <v>29830.5</v>
      </c>
    </row>
    <row r="82" spans="1:9" hidden="1">
      <c r="A82" s="102">
        <v>45373</v>
      </c>
      <c r="B82" s="108" t="s">
        <v>168</v>
      </c>
      <c r="C82" s="109" t="s">
        <v>138</v>
      </c>
      <c r="D82" s="39">
        <v>1</v>
      </c>
      <c r="E82" s="80" t="s">
        <v>457</v>
      </c>
      <c r="F82" s="81">
        <v>7204</v>
      </c>
      <c r="G82" s="81">
        <f t="shared" si="3"/>
        <v>240.13333333333333</v>
      </c>
      <c r="H82" s="81">
        <f t="shared" si="4"/>
        <v>7204</v>
      </c>
      <c r="I82" s="81">
        <f t="shared" si="5"/>
        <v>7204</v>
      </c>
    </row>
    <row r="83" spans="1:9" hidden="1">
      <c r="A83" s="102">
        <v>45373</v>
      </c>
      <c r="B83" s="108" t="s">
        <v>169</v>
      </c>
      <c r="C83" s="109" t="s">
        <v>156</v>
      </c>
      <c r="D83" s="39">
        <v>1</v>
      </c>
      <c r="E83" s="80" t="s">
        <v>457</v>
      </c>
      <c r="F83" s="81">
        <v>19469.25</v>
      </c>
      <c r="G83" s="81">
        <f t="shared" si="3"/>
        <v>648.97500000000002</v>
      </c>
      <c r="H83" s="81">
        <f t="shared" si="4"/>
        <v>19469.25</v>
      </c>
      <c r="I83" s="81">
        <f t="shared" si="5"/>
        <v>19469.25</v>
      </c>
    </row>
    <row r="84" spans="1:9" hidden="1">
      <c r="A84" s="102">
        <v>45373</v>
      </c>
      <c r="B84" s="108" t="s">
        <v>170</v>
      </c>
      <c r="C84" s="109" t="s">
        <v>156</v>
      </c>
      <c r="D84" s="39">
        <v>1</v>
      </c>
      <c r="E84" s="80" t="s">
        <v>457</v>
      </c>
      <c r="F84" s="81">
        <v>19469.25</v>
      </c>
      <c r="G84" s="81">
        <f t="shared" si="3"/>
        <v>648.97500000000002</v>
      </c>
      <c r="H84" s="81">
        <f t="shared" si="4"/>
        <v>19469.25</v>
      </c>
      <c r="I84" s="81">
        <f t="shared" si="5"/>
        <v>19469.25</v>
      </c>
    </row>
    <row r="85" spans="1:9" hidden="1">
      <c r="A85" s="102">
        <v>45373</v>
      </c>
      <c r="B85" s="108" t="s">
        <v>135</v>
      </c>
      <c r="C85" s="109" t="s">
        <v>166</v>
      </c>
      <c r="D85" s="39">
        <v>1</v>
      </c>
      <c r="E85" s="80" t="s">
        <v>457</v>
      </c>
      <c r="F85" s="81">
        <v>2753.6</v>
      </c>
      <c r="G85" s="81">
        <f t="shared" si="3"/>
        <v>91.786666666666662</v>
      </c>
      <c r="H85" s="81">
        <f t="shared" si="4"/>
        <v>2753.6</v>
      </c>
      <c r="I85" s="81">
        <f t="shared" si="5"/>
        <v>2753.6</v>
      </c>
    </row>
    <row r="86" spans="1:9" hidden="1">
      <c r="A86" s="102">
        <v>45373</v>
      </c>
      <c r="B86" s="108" t="s">
        <v>171</v>
      </c>
      <c r="C86" s="109" t="s">
        <v>143</v>
      </c>
      <c r="D86" s="39">
        <v>1</v>
      </c>
      <c r="E86" s="80" t="s">
        <v>457</v>
      </c>
      <c r="F86" s="81">
        <v>55097.25</v>
      </c>
      <c r="G86" s="81">
        <f t="shared" si="3"/>
        <v>1836.575</v>
      </c>
      <c r="H86" s="81">
        <f t="shared" si="4"/>
        <v>55097.25</v>
      </c>
      <c r="I86" s="81">
        <f t="shared" si="5"/>
        <v>55097.25</v>
      </c>
    </row>
    <row r="87" spans="1:9" hidden="1">
      <c r="A87" s="102">
        <v>45373</v>
      </c>
      <c r="B87" s="108" t="s">
        <v>172</v>
      </c>
      <c r="C87" s="109" t="s">
        <v>143</v>
      </c>
      <c r="D87" s="39">
        <v>1</v>
      </c>
      <c r="E87" s="80" t="s">
        <v>457</v>
      </c>
      <c r="F87" s="81">
        <v>55097.25</v>
      </c>
      <c r="G87" s="81">
        <f t="shared" si="3"/>
        <v>1836.575</v>
      </c>
      <c r="H87" s="81">
        <f t="shared" si="4"/>
        <v>55097.25</v>
      </c>
      <c r="I87" s="81">
        <f t="shared" si="5"/>
        <v>55097.25</v>
      </c>
    </row>
    <row r="88" spans="1:9" hidden="1">
      <c r="A88" s="102">
        <v>45373</v>
      </c>
      <c r="B88" s="108" t="s">
        <v>173</v>
      </c>
      <c r="C88" s="109" t="s">
        <v>150</v>
      </c>
      <c r="D88" s="39">
        <v>1</v>
      </c>
      <c r="E88" s="80" t="s">
        <v>457</v>
      </c>
      <c r="F88" s="81">
        <v>49891.5</v>
      </c>
      <c r="G88" s="81">
        <f t="shared" si="3"/>
        <v>1663.05</v>
      </c>
      <c r="H88" s="81">
        <f t="shared" si="4"/>
        <v>49891.5</v>
      </c>
      <c r="I88" s="81">
        <f t="shared" si="5"/>
        <v>49891.5</v>
      </c>
    </row>
    <row r="89" spans="1:9">
      <c r="A89" s="102">
        <v>45373</v>
      </c>
      <c r="B89" s="108" t="s">
        <v>135</v>
      </c>
      <c r="C89" s="109" t="s">
        <v>136</v>
      </c>
      <c r="D89" s="39">
        <v>2</v>
      </c>
      <c r="E89" s="80" t="s">
        <v>455</v>
      </c>
      <c r="F89" s="81">
        <v>9943.5</v>
      </c>
      <c r="G89" s="81">
        <f t="shared" si="3"/>
        <v>331.45</v>
      </c>
      <c r="H89" s="81">
        <f t="shared" si="4"/>
        <v>9943.5</v>
      </c>
      <c r="I89" s="81">
        <f>+D89*H89</f>
        <v>19887</v>
      </c>
    </row>
    <row r="90" spans="1:9" hidden="1">
      <c r="A90" s="102">
        <v>45373</v>
      </c>
      <c r="B90" s="108" t="s">
        <v>174</v>
      </c>
      <c r="C90" s="109" t="s">
        <v>138</v>
      </c>
      <c r="D90" s="39">
        <v>1</v>
      </c>
      <c r="E90" s="80" t="s">
        <v>455</v>
      </c>
      <c r="F90" s="81">
        <v>7204</v>
      </c>
      <c r="G90" s="81">
        <f t="shared" si="3"/>
        <v>240.13333333333333</v>
      </c>
      <c r="H90" s="81">
        <f t="shared" si="4"/>
        <v>7204</v>
      </c>
      <c r="I90" s="81">
        <f t="shared" si="5"/>
        <v>7204</v>
      </c>
    </row>
    <row r="91" spans="1:9" hidden="1">
      <c r="A91" s="102">
        <v>45373</v>
      </c>
      <c r="B91" s="108" t="s">
        <v>175</v>
      </c>
      <c r="C91" s="109" t="s">
        <v>156</v>
      </c>
      <c r="D91" s="39">
        <v>1</v>
      </c>
      <c r="E91" s="80" t="s">
        <v>455</v>
      </c>
      <c r="F91" s="81">
        <v>19469.25</v>
      </c>
      <c r="G91" s="81">
        <f t="shared" si="3"/>
        <v>648.97500000000002</v>
      </c>
      <c r="H91" s="81">
        <f t="shared" si="4"/>
        <v>19469.25</v>
      </c>
      <c r="I91" s="81">
        <f t="shared" si="5"/>
        <v>19469.25</v>
      </c>
    </row>
    <row r="92" spans="1:9" hidden="1">
      <c r="A92" s="102">
        <v>45373</v>
      </c>
      <c r="B92" s="108" t="s">
        <v>176</v>
      </c>
      <c r="C92" s="109" t="s">
        <v>143</v>
      </c>
      <c r="D92" s="39">
        <v>1</v>
      </c>
      <c r="E92" s="80" t="s">
        <v>455</v>
      </c>
      <c r="F92" s="81">
        <v>55097.25</v>
      </c>
      <c r="G92" s="81">
        <f t="shared" si="3"/>
        <v>1836.575</v>
      </c>
      <c r="H92" s="81">
        <f t="shared" si="4"/>
        <v>55097.25</v>
      </c>
      <c r="I92" s="81">
        <f t="shared" si="5"/>
        <v>55097.25</v>
      </c>
    </row>
    <row r="93" spans="1:9">
      <c r="A93" s="102">
        <v>45373</v>
      </c>
      <c r="B93" s="108" t="s">
        <v>135</v>
      </c>
      <c r="C93" s="109" t="s">
        <v>136</v>
      </c>
      <c r="D93" s="39">
        <v>2</v>
      </c>
      <c r="E93" s="80" t="s">
        <v>456</v>
      </c>
      <c r="F93" s="81">
        <v>9943.5</v>
      </c>
      <c r="G93" s="81">
        <f t="shared" si="3"/>
        <v>331.45</v>
      </c>
      <c r="H93" s="81">
        <f t="shared" si="4"/>
        <v>9943.5</v>
      </c>
      <c r="I93" s="81">
        <f>+D93*H93</f>
        <v>19887</v>
      </c>
    </row>
    <row r="94" spans="1:9" hidden="1">
      <c r="A94" s="102">
        <v>45373</v>
      </c>
      <c r="B94" s="108" t="s">
        <v>177</v>
      </c>
      <c r="C94" s="109" t="s">
        <v>156</v>
      </c>
      <c r="D94" s="39">
        <v>1</v>
      </c>
      <c r="E94" s="80" t="s">
        <v>456</v>
      </c>
      <c r="F94" s="81">
        <v>19469.25</v>
      </c>
      <c r="G94" s="81">
        <f t="shared" si="3"/>
        <v>648.97500000000002</v>
      </c>
      <c r="H94" s="81">
        <f t="shared" si="4"/>
        <v>19469.25</v>
      </c>
      <c r="I94" s="81">
        <f t="shared" si="5"/>
        <v>19469.25</v>
      </c>
    </row>
    <row r="95" spans="1:9" hidden="1">
      <c r="A95" s="102">
        <v>45373</v>
      </c>
      <c r="B95" s="108" t="s">
        <v>178</v>
      </c>
      <c r="C95" s="109" t="s">
        <v>156</v>
      </c>
      <c r="D95" s="39">
        <v>1</v>
      </c>
      <c r="E95" s="80" t="s">
        <v>456</v>
      </c>
      <c r="F95" s="81">
        <v>19469.25</v>
      </c>
      <c r="G95" s="81">
        <f t="shared" si="3"/>
        <v>648.97500000000002</v>
      </c>
      <c r="H95" s="81">
        <f t="shared" si="4"/>
        <v>19469.25</v>
      </c>
      <c r="I95" s="81">
        <f t="shared" si="5"/>
        <v>19469.25</v>
      </c>
    </row>
    <row r="96" spans="1:9" hidden="1">
      <c r="A96" s="103">
        <v>45373</v>
      </c>
      <c r="B96" s="108" t="s">
        <v>179</v>
      </c>
      <c r="C96" s="109" t="s">
        <v>150</v>
      </c>
      <c r="D96" s="39">
        <v>1</v>
      </c>
      <c r="E96" s="80" t="s">
        <v>456</v>
      </c>
      <c r="F96" s="81">
        <v>49891.5</v>
      </c>
      <c r="G96" s="81">
        <f t="shared" si="3"/>
        <v>1663.05</v>
      </c>
      <c r="H96" s="81">
        <f t="shared" si="4"/>
        <v>49891.5</v>
      </c>
      <c r="I96" s="81">
        <f t="shared" si="5"/>
        <v>49891.5</v>
      </c>
    </row>
    <row r="97" spans="1:10">
      <c r="A97" s="102">
        <v>45377</v>
      </c>
      <c r="B97" s="108" t="s">
        <v>135</v>
      </c>
      <c r="C97" s="109" t="s">
        <v>136</v>
      </c>
      <c r="D97" s="39">
        <v>3</v>
      </c>
      <c r="E97" s="198" t="s">
        <v>1379</v>
      </c>
      <c r="F97" s="81">
        <v>9943.5</v>
      </c>
      <c r="G97" s="81">
        <f t="shared" si="3"/>
        <v>331.45</v>
      </c>
      <c r="H97" s="81">
        <f t="shared" si="4"/>
        <v>9943.5</v>
      </c>
      <c r="I97" s="81">
        <f>+D97*H97</f>
        <v>29830.5</v>
      </c>
    </row>
    <row r="98" spans="1:10" hidden="1">
      <c r="A98" s="102">
        <v>45377</v>
      </c>
      <c r="B98" s="108"/>
      <c r="C98" s="109" t="s">
        <v>156</v>
      </c>
      <c r="D98" s="39">
        <v>1</v>
      </c>
      <c r="E98" s="80" t="s">
        <v>449</v>
      </c>
      <c r="F98" s="81">
        <v>19469.25</v>
      </c>
      <c r="G98" s="81">
        <f t="shared" si="3"/>
        <v>648.97500000000002</v>
      </c>
      <c r="H98" s="81">
        <f t="shared" si="4"/>
        <v>19469.25</v>
      </c>
      <c r="I98" s="81">
        <f t="shared" si="5"/>
        <v>19469.25</v>
      </c>
      <c r="J98" s="123"/>
    </row>
    <row r="99" spans="1:10" hidden="1">
      <c r="A99" s="102">
        <v>45377</v>
      </c>
      <c r="B99" s="108"/>
      <c r="C99" s="109" t="s">
        <v>156</v>
      </c>
      <c r="D99" s="39">
        <v>1</v>
      </c>
      <c r="E99" s="80" t="s">
        <v>450</v>
      </c>
      <c r="F99" s="81">
        <v>19469.25</v>
      </c>
      <c r="G99" s="81">
        <f t="shared" si="3"/>
        <v>648.97500000000002</v>
      </c>
      <c r="H99" s="81">
        <f t="shared" si="4"/>
        <v>19469.25</v>
      </c>
      <c r="I99" s="81">
        <f t="shared" si="5"/>
        <v>19469.25</v>
      </c>
    </row>
    <row r="100" spans="1:10" hidden="1">
      <c r="A100" s="102">
        <v>45377</v>
      </c>
      <c r="B100" s="108" t="s">
        <v>135</v>
      </c>
      <c r="C100" s="109" t="s">
        <v>157</v>
      </c>
      <c r="D100" s="39">
        <v>3</v>
      </c>
      <c r="E100" s="198" t="s">
        <v>1379</v>
      </c>
      <c r="F100" s="81">
        <v>20188.5</v>
      </c>
      <c r="G100" s="81">
        <f t="shared" si="3"/>
        <v>672.95</v>
      </c>
      <c r="H100" s="81">
        <f t="shared" si="4"/>
        <v>20188.5</v>
      </c>
      <c r="I100" s="81">
        <f t="shared" si="5"/>
        <v>60565.5</v>
      </c>
    </row>
    <row r="101" spans="1:10">
      <c r="A101" s="102">
        <v>45377</v>
      </c>
      <c r="B101" s="108" t="s">
        <v>135</v>
      </c>
      <c r="C101" s="109" t="s">
        <v>136</v>
      </c>
      <c r="D101" s="39">
        <v>3</v>
      </c>
      <c r="E101" s="198" t="s">
        <v>1382</v>
      </c>
      <c r="F101" s="81">
        <v>9943.5</v>
      </c>
      <c r="G101" s="81">
        <f t="shared" si="3"/>
        <v>331.45</v>
      </c>
      <c r="H101" s="81">
        <f t="shared" si="4"/>
        <v>9943.5</v>
      </c>
      <c r="I101" s="81">
        <f>+D101*H101</f>
        <v>29830.5</v>
      </c>
    </row>
    <row r="102" spans="1:10" hidden="1">
      <c r="A102" s="102">
        <v>45377</v>
      </c>
      <c r="B102" s="108"/>
      <c r="C102" s="109" t="s">
        <v>156</v>
      </c>
      <c r="D102" s="39">
        <v>1</v>
      </c>
      <c r="E102" s="198" t="s">
        <v>1382</v>
      </c>
      <c r="F102" s="81">
        <v>19469.25</v>
      </c>
      <c r="G102" s="81">
        <f t="shared" si="3"/>
        <v>648.97500000000002</v>
      </c>
      <c r="H102" s="81">
        <f t="shared" si="4"/>
        <v>19469.25</v>
      </c>
      <c r="I102" s="81">
        <f t="shared" si="5"/>
        <v>19469.25</v>
      </c>
    </row>
    <row r="103" spans="1:10" hidden="1">
      <c r="A103" s="102">
        <v>45377</v>
      </c>
      <c r="B103" s="108"/>
      <c r="C103" s="109" t="s">
        <v>156</v>
      </c>
      <c r="D103" s="39">
        <v>1</v>
      </c>
      <c r="E103" s="198" t="s">
        <v>1382</v>
      </c>
      <c r="F103" s="81">
        <v>19469.25</v>
      </c>
      <c r="G103" s="81">
        <f t="shared" si="3"/>
        <v>648.97500000000002</v>
      </c>
      <c r="H103" s="81">
        <f t="shared" si="4"/>
        <v>19469.25</v>
      </c>
      <c r="I103" s="81">
        <f t="shared" si="5"/>
        <v>19469.25</v>
      </c>
    </row>
    <row r="104" spans="1:10" hidden="1">
      <c r="A104" s="102">
        <v>45377</v>
      </c>
      <c r="B104" s="108" t="s">
        <v>135</v>
      </c>
      <c r="C104" s="109" t="s">
        <v>157</v>
      </c>
      <c r="D104" s="39">
        <v>3</v>
      </c>
      <c r="E104" s="198" t="s">
        <v>1378</v>
      </c>
      <c r="F104" s="81">
        <v>20188.5</v>
      </c>
      <c r="G104" s="81">
        <f t="shared" si="3"/>
        <v>672.95</v>
      </c>
      <c r="H104" s="81">
        <f t="shared" si="4"/>
        <v>20188.5</v>
      </c>
      <c r="I104" s="81">
        <f t="shared" si="5"/>
        <v>60565.5</v>
      </c>
    </row>
    <row r="105" spans="1:10">
      <c r="A105" s="102">
        <v>45377</v>
      </c>
      <c r="B105" s="108" t="s">
        <v>135</v>
      </c>
      <c r="C105" s="109" t="s">
        <v>136</v>
      </c>
      <c r="D105" s="39">
        <v>3</v>
      </c>
      <c r="E105" s="198" t="s">
        <v>1378</v>
      </c>
      <c r="F105" s="81">
        <v>9943.5</v>
      </c>
      <c r="G105" s="81">
        <f t="shared" si="3"/>
        <v>331.45</v>
      </c>
      <c r="H105" s="81">
        <f t="shared" si="4"/>
        <v>9943.5</v>
      </c>
      <c r="I105" s="81">
        <f>+D105*H105</f>
        <v>29830.5</v>
      </c>
    </row>
    <row r="106" spans="1:10" hidden="1">
      <c r="A106" s="102">
        <v>45377</v>
      </c>
      <c r="B106" s="108"/>
      <c r="C106" s="109" t="s">
        <v>156</v>
      </c>
      <c r="D106" s="39">
        <v>1</v>
      </c>
      <c r="E106" s="198" t="s">
        <v>1382</v>
      </c>
      <c r="F106" s="81">
        <v>19469.25</v>
      </c>
      <c r="G106" s="81">
        <f t="shared" si="3"/>
        <v>648.97500000000002</v>
      </c>
      <c r="H106" s="81">
        <f t="shared" si="4"/>
        <v>19469.25</v>
      </c>
      <c r="I106" s="81">
        <f t="shared" si="5"/>
        <v>19469.25</v>
      </c>
    </row>
    <row r="107" spans="1:10" hidden="1">
      <c r="A107" s="102">
        <v>45377</v>
      </c>
      <c r="B107" s="108"/>
      <c r="C107" s="109" t="s">
        <v>156</v>
      </c>
      <c r="D107" s="39">
        <v>1</v>
      </c>
      <c r="E107" s="198" t="s">
        <v>1382</v>
      </c>
      <c r="F107" s="81">
        <v>19469.25</v>
      </c>
      <c r="G107" s="81">
        <f t="shared" si="3"/>
        <v>648.97500000000002</v>
      </c>
      <c r="H107" s="81">
        <f t="shared" si="4"/>
        <v>19469.25</v>
      </c>
      <c r="I107" s="81">
        <f t="shared" si="5"/>
        <v>19469.25</v>
      </c>
    </row>
    <row r="108" spans="1:10" hidden="1">
      <c r="A108" s="102">
        <v>45377</v>
      </c>
      <c r="B108" s="108"/>
      <c r="C108" s="109" t="s">
        <v>156</v>
      </c>
      <c r="D108" s="39">
        <v>1</v>
      </c>
      <c r="E108" s="198" t="s">
        <v>1379</v>
      </c>
      <c r="F108" s="81">
        <v>19469.25</v>
      </c>
      <c r="G108" s="81">
        <f t="shared" si="3"/>
        <v>648.97500000000002</v>
      </c>
      <c r="H108" s="81">
        <f t="shared" si="4"/>
        <v>19469.25</v>
      </c>
      <c r="I108" s="81">
        <f t="shared" si="5"/>
        <v>19469.25</v>
      </c>
    </row>
    <row r="109" spans="1:10" hidden="1">
      <c r="A109" s="102">
        <v>45377</v>
      </c>
      <c r="B109" s="108"/>
      <c r="C109" s="109" t="s">
        <v>156</v>
      </c>
      <c r="D109" s="39">
        <v>1</v>
      </c>
      <c r="E109" s="198" t="s">
        <v>1379</v>
      </c>
      <c r="F109" s="81">
        <v>19469.25</v>
      </c>
      <c r="G109" s="81">
        <f t="shared" si="3"/>
        <v>648.97500000000002</v>
      </c>
      <c r="H109" s="81">
        <f t="shared" si="4"/>
        <v>19469.25</v>
      </c>
      <c r="I109" s="81">
        <f t="shared" si="5"/>
        <v>19469.25</v>
      </c>
    </row>
    <row r="110" spans="1:10" hidden="1">
      <c r="A110" s="102">
        <v>45377</v>
      </c>
      <c r="B110" s="108" t="s">
        <v>135</v>
      </c>
      <c r="C110" s="109" t="s">
        <v>157</v>
      </c>
      <c r="D110" s="39">
        <v>4</v>
      </c>
      <c r="E110" s="198" t="s">
        <v>1382</v>
      </c>
      <c r="F110" s="81">
        <v>20188.5</v>
      </c>
      <c r="G110" s="81">
        <f t="shared" si="3"/>
        <v>672.95</v>
      </c>
      <c r="H110" s="81">
        <f t="shared" si="4"/>
        <v>20188.5</v>
      </c>
      <c r="I110" s="81">
        <f t="shared" si="5"/>
        <v>80754</v>
      </c>
    </row>
    <row r="111" spans="1:10">
      <c r="A111" s="102">
        <v>45377</v>
      </c>
      <c r="B111" s="108" t="s">
        <v>135</v>
      </c>
      <c r="C111" s="109" t="s">
        <v>136</v>
      </c>
      <c r="D111" s="39">
        <v>2</v>
      </c>
      <c r="E111" s="80" t="s">
        <v>450</v>
      </c>
      <c r="F111" s="81">
        <v>9943.5</v>
      </c>
      <c r="G111" s="81">
        <f t="shared" si="3"/>
        <v>331.45</v>
      </c>
      <c r="H111" s="81">
        <f t="shared" si="4"/>
        <v>9943.5</v>
      </c>
      <c r="I111" s="81">
        <f>+D111*H111</f>
        <v>19887</v>
      </c>
    </row>
    <row r="112" spans="1:10" hidden="1">
      <c r="A112" s="102">
        <v>45377</v>
      </c>
      <c r="B112" s="108"/>
      <c r="C112" s="109" t="s">
        <v>156</v>
      </c>
      <c r="D112" s="39">
        <v>1</v>
      </c>
      <c r="E112" s="198" t="s">
        <v>1378</v>
      </c>
      <c r="F112" s="81">
        <v>19469.25</v>
      </c>
      <c r="G112" s="81">
        <f t="shared" si="3"/>
        <v>648.97500000000002</v>
      </c>
      <c r="H112" s="81">
        <f t="shared" si="4"/>
        <v>19469.25</v>
      </c>
      <c r="I112" s="81">
        <f t="shared" si="5"/>
        <v>19469.25</v>
      </c>
    </row>
    <row r="113" spans="1:10" hidden="1">
      <c r="A113" s="102">
        <v>45377</v>
      </c>
      <c r="B113" s="108" t="s">
        <v>135</v>
      </c>
      <c r="C113" s="109" t="s">
        <v>157</v>
      </c>
      <c r="D113" s="39">
        <v>2</v>
      </c>
      <c r="E113" s="80" t="s">
        <v>507</v>
      </c>
      <c r="F113" s="81">
        <v>20188.5</v>
      </c>
      <c r="G113" s="81">
        <f t="shared" si="3"/>
        <v>672.95</v>
      </c>
      <c r="H113" s="81">
        <f t="shared" si="4"/>
        <v>20188.5</v>
      </c>
      <c r="I113" s="81">
        <f t="shared" si="5"/>
        <v>40377</v>
      </c>
    </row>
    <row r="114" spans="1:10">
      <c r="A114" s="102">
        <v>45377</v>
      </c>
      <c r="B114" s="108" t="s">
        <v>135</v>
      </c>
      <c r="C114" s="109" t="s">
        <v>136</v>
      </c>
      <c r="D114" s="39">
        <v>2</v>
      </c>
      <c r="E114" s="80" t="s">
        <v>454</v>
      </c>
      <c r="F114" s="81">
        <v>9943.5</v>
      </c>
      <c r="G114" s="81">
        <f t="shared" si="3"/>
        <v>331.45</v>
      </c>
      <c r="H114" s="81">
        <f t="shared" si="4"/>
        <v>9943.5</v>
      </c>
      <c r="I114" s="81">
        <f>+D114*H114</f>
        <v>19887</v>
      </c>
    </row>
    <row r="115" spans="1:10" hidden="1">
      <c r="A115" s="102">
        <v>45377</v>
      </c>
      <c r="B115" s="108"/>
      <c r="C115" s="109" t="s">
        <v>156</v>
      </c>
      <c r="D115" s="39">
        <v>1</v>
      </c>
      <c r="E115" s="80" t="s">
        <v>454</v>
      </c>
      <c r="F115" s="81">
        <v>19469.25</v>
      </c>
      <c r="G115" s="81">
        <f t="shared" si="3"/>
        <v>648.97500000000002</v>
      </c>
      <c r="H115" s="81">
        <f t="shared" si="4"/>
        <v>19469.25</v>
      </c>
      <c r="I115" s="81">
        <f t="shared" si="5"/>
        <v>19469.25</v>
      </c>
    </row>
    <row r="116" spans="1:10" hidden="1">
      <c r="A116" s="102">
        <v>45377</v>
      </c>
      <c r="B116" s="108" t="s">
        <v>135</v>
      </c>
      <c r="C116" s="109" t="s">
        <v>157</v>
      </c>
      <c r="D116" s="39">
        <v>1</v>
      </c>
      <c r="E116" s="80" t="s">
        <v>450</v>
      </c>
      <c r="F116" s="81">
        <v>20188.5</v>
      </c>
      <c r="G116" s="81">
        <f t="shared" si="3"/>
        <v>672.95</v>
      </c>
      <c r="H116" s="81">
        <f t="shared" si="4"/>
        <v>20188.5</v>
      </c>
      <c r="I116" s="81">
        <f t="shared" si="5"/>
        <v>20188.5</v>
      </c>
    </row>
    <row r="117" spans="1:10" hidden="1">
      <c r="A117" s="102">
        <v>45377</v>
      </c>
      <c r="B117" s="108"/>
      <c r="C117" s="109" t="s">
        <v>150</v>
      </c>
      <c r="D117" s="39">
        <v>1</v>
      </c>
      <c r="E117" s="80" t="s">
        <v>449</v>
      </c>
      <c r="F117" s="81">
        <v>49891.5</v>
      </c>
      <c r="G117" s="81">
        <f t="shared" si="3"/>
        <v>1663.05</v>
      </c>
      <c r="H117" s="81">
        <f t="shared" si="4"/>
        <v>49891.5</v>
      </c>
      <c r="I117" s="81">
        <f t="shared" si="5"/>
        <v>49891.5</v>
      </c>
      <c r="J117" s="123"/>
    </row>
    <row r="118" spans="1:10">
      <c r="A118" s="102">
        <v>45377</v>
      </c>
      <c r="B118" s="108" t="s">
        <v>135</v>
      </c>
      <c r="C118" s="109" t="s">
        <v>136</v>
      </c>
      <c r="D118" s="39">
        <v>2</v>
      </c>
      <c r="E118" s="80" t="s">
        <v>449</v>
      </c>
      <c r="F118" s="81">
        <v>9943.5</v>
      </c>
      <c r="G118" s="81">
        <f t="shared" si="3"/>
        <v>331.45</v>
      </c>
      <c r="H118" s="81">
        <f t="shared" si="4"/>
        <v>9943.5</v>
      </c>
      <c r="I118" s="81">
        <f>+D118*H118</f>
        <v>19887</v>
      </c>
      <c r="J118" s="123"/>
    </row>
    <row r="119" spans="1:10" hidden="1">
      <c r="A119" s="102">
        <v>45377</v>
      </c>
      <c r="B119" s="108"/>
      <c r="C119" s="109" t="s">
        <v>156</v>
      </c>
      <c r="D119" s="39">
        <v>1</v>
      </c>
      <c r="E119" s="198" t="s">
        <v>1378</v>
      </c>
      <c r="F119" s="81">
        <v>19469.25</v>
      </c>
      <c r="G119" s="81">
        <f t="shared" si="3"/>
        <v>648.97500000000002</v>
      </c>
      <c r="H119" s="81">
        <f t="shared" si="4"/>
        <v>19469.25</v>
      </c>
      <c r="I119" s="81">
        <f t="shared" si="5"/>
        <v>19469.25</v>
      </c>
    </row>
    <row r="120" spans="1:10" hidden="1">
      <c r="A120" s="102">
        <v>45377</v>
      </c>
      <c r="B120" s="108" t="s">
        <v>135</v>
      </c>
      <c r="C120" s="109" t="s">
        <v>157</v>
      </c>
      <c r="D120" s="39">
        <v>2</v>
      </c>
      <c r="E120" s="80" t="s">
        <v>454</v>
      </c>
      <c r="F120" s="81">
        <v>20188.5</v>
      </c>
      <c r="G120" s="81">
        <f t="shared" si="3"/>
        <v>672.95</v>
      </c>
      <c r="H120" s="81">
        <f t="shared" si="4"/>
        <v>20188.5</v>
      </c>
      <c r="I120" s="81">
        <f t="shared" si="5"/>
        <v>40377</v>
      </c>
    </row>
    <row r="121" spans="1:10" hidden="1">
      <c r="A121" s="102">
        <v>45377</v>
      </c>
      <c r="B121" s="108" t="s">
        <v>135</v>
      </c>
      <c r="C121" s="109" t="s">
        <v>166</v>
      </c>
      <c r="D121" s="39">
        <v>1</v>
      </c>
      <c r="E121" s="80" t="s">
        <v>450</v>
      </c>
      <c r="F121" s="81">
        <v>2753.6</v>
      </c>
      <c r="G121" s="81">
        <f t="shared" si="3"/>
        <v>91.786666666666662</v>
      </c>
      <c r="H121" s="81">
        <f t="shared" si="4"/>
        <v>2753.6</v>
      </c>
      <c r="I121" s="81">
        <f t="shared" si="5"/>
        <v>2753.6</v>
      </c>
    </row>
    <row r="122" spans="1:10" hidden="1">
      <c r="A122" s="102">
        <v>45377</v>
      </c>
      <c r="B122" s="108"/>
      <c r="C122" s="109" t="s">
        <v>143</v>
      </c>
      <c r="D122" s="39">
        <v>1</v>
      </c>
      <c r="E122" s="80" t="s">
        <v>450</v>
      </c>
      <c r="F122" s="81">
        <v>55097.25</v>
      </c>
      <c r="G122" s="81">
        <f t="shared" si="3"/>
        <v>1836.575</v>
      </c>
      <c r="H122" s="81">
        <f t="shared" si="4"/>
        <v>55097.25</v>
      </c>
      <c r="I122" s="81">
        <f t="shared" si="5"/>
        <v>55097.25</v>
      </c>
    </row>
    <row r="123" spans="1:10">
      <c r="A123" s="102">
        <v>45377</v>
      </c>
      <c r="B123" s="108" t="s">
        <v>135</v>
      </c>
      <c r="C123" s="109" t="s">
        <v>136</v>
      </c>
      <c r="D123" s="39">
        <v>2</v>
      </c>
      <c r="E123" s="80" t="s">
        <v>507</v>
      </c>
      <c r="F123" s="81">
        <v>9943.5</v>
      </c>
      <c r="G123" s="81">
        <f t="shared" si="3"/>
        <v>331.45</v>
      </c>
      <c r="H123" s="81">
        <f t="shared" si="4"/>
        <v>9943.5</v>
      </c>
      <c r="I123" s="81">
        <f>+D123*H123</f>
        <v>19887</v>
      </c>
    </row>
    <row r="124" spans="1:10" hidden="1">
      <c r="A124" s="102">
        <v>45377</v>
      </c>
      <c r="B124" s="108"/>
      <c r="C124" s="109" t="s">
        <v>156</v>
      </c>
      <c r="D124" s="39">
        <v>1</v>
      </c>
      <c r="E124" s="80" t="s">
        <v>507</v>
      </c>
      <c r="F124" s="81">
        <v>19469.25</v>
      </c>
      <c r="G124" s="81">
        <f t="shared" si="3"/>
        <v>648.97500000000002</v>
      </c>
      <c r="H124" s="81">
        <f t="shared" si="4"/>
        <v>19469.25</v>
      </c>
      <c r="I124" s="81">
        <f t="shared" si="5"/>
        <v>19469.25</v>
      </c>
    </row>
    <row r="125" spans="1:10" hidden="1">
      <c r="A125" s="102">
        <v>45377</v>
      </c>
      <c r="B125" s="108" t="s">
        <v>135</v>
      </c>
      <c r="C125" s="109" t="s">
        <v>157</v>
      </c>
      <c r="D125" s="39">
        <v>1</v>
      </c>
      <c r="E125" s="80" t="s">
        <v>449</v>
      </c>
      <c r="F125" s="81">
        <v>20188.5</v>
      </c>
      <c r="G125" s="81">
        <f t="shared" si="3"/>
        <v>672.95</v>
      </c>
      <c r="H125" s="81">
        <f t="shared" si="4"/>
        <v>20188.5</v>
      </c>
      <c r="I125" s="81">
        <f t="shared" si="5"/>
        <v>20188.5</v>
      </c>
      <c r="J125" s="123"/>
    </row>
    <row r="126" spans="1:10" hidden="1">
      <c r="A126" s="102">
        <v>45377</v>
      </c>
      <c r="B126" s="110"/>
      <c r="C126" s="109" t="s">
        <v>143</v>
      </c>
      <c r="D126" s="39">
        <v>1</v>
      </c>
      <c r="E126" s="80" t="s">
        <v>507</v>
      </c>
      <c r="F126" s="81">
        <v>55097.25</v>
      </c>
      <c r="G126" s="81">
        <f t="shared" si="3"/>
        <v>1836.575</v>
      </c>
      <c r="H126" s="81">
        <f t="shared" si="4"/>
        <v>55097.25</v>
      </c>
      <c r="I126" s="81">
        <f t="shared" si="5"/>
        <v>55097.25</v>
      </c>
    </row>
    <row r="127" spans="1:10" hidden="1">
      <c r="A127" s="103">
        <v>45378</v>
      </c>
      <c r="B127" s="110" t="s">
        <v>135</v>
      </c>
      <c r="C127" s="107" t="s">
        <v>157</v>
      </c>
      <c r="D127" s="106">
        <v>17</v>
      </c>
      <c r="E127" s="80" t="s">
        <v>463</v>
      </c>
      <c r="F127" s="81">
        <v>20188.5</v>
      </c>
      <c r="G127" s="81">
        <f t="shared" si="3"/>
        <v>672.95</v>
      </c>
      <c r="H127" s="81">
        <f t="shared" si="4"/>
        <v>20188.5</v>
      </c>
      <c r="I127" s="81">
        <f t="shared" si="5"/>
        <v>343204.5</v>
      </c>
    </row>
    <row r="128" spans="1:10" hidden="1">
      <c r="A128" s="103">
        <v>45378</v>
      </c>
      <c r="B128" s="110" t="s">
        <v>180</v>
      </c>
      <c r="C128" s="107" t="s">
        <v>181</v>
      </c>
      <c r="D128" s="106">
        <v>1</v>
      </c>
      <c r="E128" s="80" t="s">
        <v>463</v>
      </c>
      <c r="F128" s="84">
        <v>20069.25</v>
      </c>
      <c r="G128" s="81">
        <f t="shared" si="3"/>
        <v>668.97500000000002</v>
      </c>
      <c r="H128" s="81">
        <f t="shared" si="4"/>
        <v>20069.25</v>
      </c>
      <c r="I128" s="81">
        <f t="shared" si="5"/>
        <v>20069.25</v>
      </c>
    </row>
    <row r="129" spans="1:9" hidden="1">
      <c r="A129" s="103">
        <v>45378</v>
      </c>
      <c r="B129" s="110" t="s">
        <v>182</v>
      </c>
      <c r="C129" s="107" t="s">
        <v>181</v>
      </c>
      <c r="D129" s="106">
        <v>1</v>
      </c>
      <c r="E129" s="80" t="s">
        <v>463</v>
      </c>
      <c r="F129" s="84">
        <v>20069.25</v>
      </c>
      <c r="G129" s="81">
        <f t="shared" si="3"/>
        <v>668.97500000000002</v>
      </c>
      <c r="H129" s="81">
        <f t="shared" si="4"/>
        <v>20069.25</v>
      </c>
      <c r="I129" s="81">
        <f t="shared" si="5"/>
        <v>20069.25</v>
      </c>
    </row>
    <row r="130" spans="1:9" hidden="1">
      <c r="A130" s="103">
        <v>45378</v>
      </c>
      <c r="B130" s="110" t="s">
        <v>183</v>
      </c>
      <c r="C130" s="107" t="s">
        <v>181</v>
      </c>
      <c r="D130" s="106">
        <v>1</v>
      </c>
      <c r="E130" s="80" t="s">
        <v>463</v>
      </c>
      <c r="F130" s="84">
        <v>20069.25</v>
      </c>
      <c r="G130" s="81">
        <f t="shared" si="3"/>
        <v>668.97500000000002</v>
      </c>
      <c r="H130" s="81">
        <f t="shared" si="4"/>
        <v>20069.25</v>
      </c>
      <c r="I130" s="81">
        <f t="shared" si="5"/>
        <v>20069.25</v>
      </c>
    </row>
    <row r="131" spans="1:9" hidden="1">
      <c r="A131" s="103">
        <v>45378</v>
      </c>
      <c r="B131" s="110" t="s">
        <v>184</v>
      </c>
      <c r="C131" s="107" t="s">
        <v>181</v>
      </c>
      <c r="D131" s="106">
        <v>1</v>
      </c>
      <c r="E131" s="80" t="s">
        <v>463</v>
      </c>
      <c r="F131" s="84">
        <v>20069.25</v>
      </c>
      <c r="G131" s="81">
        <f t="shared" ref="G131:G194" si="6">+F131/30</f>
        <v>668.97500000000002</v>
      </c>
      <c r="H131" s="81">
        <f t="shared" ref="H131:H144" si="7">+G131*30</f>
        <v>20069.25</v>
      </c>
      <c r="I131" s="81">
        <f t="shared" ref="I131:I194" si="8">+D131*H131</f>
        <v>20069.25</v>
      </c>
    </row>
    <row r="132" spans="1:9" hidden="1">
      <c r="A132" s="103">
        <v>45378</v>
      </c>
      <c r="B132" s="110" t="s">
        <v>185</v>
      </c>
      <c r="C132" s="107" t="s">
        <v>181</v>
      </c>
      <c r="D132" s="106">
        <v>1</v>
      </c>
      <c r="E132" s="80" t="s">
        <v>463</v>
      </c>
      <c r="F132" s="84">
        <v>20069.25</v>
      </c>
      <c r="G132" s="81">
        <f t="shared" si="6"/>
        <v>668.97500000000002</v>
      </c>
      <c r="H132" s="81">
        <f t="shared" si="7"/>
        <v>20069.25</v>
      </c>
      <c r="I132" s="81">
        <f t="shared" si="8"/>
        <v>20069.25</v>
      </c>
    </row>
    <row r="133" spans="1:9" hidden="1">
      <c r="A133" s="103">
        <v>45378</v>
      </c>
      <c r="B133" s="110" t="s">
        <v>186</v>
      </c>
      <c r="C133" s="107" t="s">
        <v>181</v>
      </c>
      <c r="D133" s="106">
        <v>1</v>
      </c>
      <c r="E133" s="80" t="s">
        <v>463</v>
      </c>
      <c r="F133" s="84">
        <v>20069.25</v>
      </c>
      <c r="G133" s="81">
        <f t="shared" si="6"/>
        <v>668.97500000000002</v>
      </c>
      <c r="H133" s="81">
        <f t="shared" si="7"/>
        <v>20069.25</v>
      </c>
      <c r="I133" s="81">
        <f t="shared" si="8"/>
        <v>20069.25</v>
      </c>
    </row>
    <row r="134" spans="1:9">
      <c r="A134" s="103">
        <v>45378</v>
      </c>
      <c r="B134" s="110" t="s">
        <v>135</v>
      </c>
      <c r="C134" s="107" t="s">
        <v>136</v>
      </c>
      <c r="D134" s="106">
        <v>3</v>
      </c>
      <c r="E134" s="198" t="s">
        <v>1380</v>
      </c>
      <c r="F134" s="81">
        <v>9943.5</v>
      </c>
      <c r="G134" s="81">
        <f t="shared" si="6"/>
        <v>331.45</v>
      </c>
      <c r="H134" s="81">
        <f t="shared" si="7"/>
        <v>9943.5</v>
      </c>
      <c r="I134" s="81">
        <f>+D134*H134</f>
        <v>29830.5</v>
      </c>
    </row>
    <row r="135" spans="1:9" hidden="1">
      <c r="A135" s="103">
        <v>45378</v>
      </c>
      <c r="B135" s="110"/>
      <c r="C135" s="107" t="s">
        <v>156</v>
      </c>
      <c r="D135" s="106">
        <v>1</v>
      </c>
      <c r="E135" s="198" t="s">
        <v>1380</v>
      </c>
      <c r="F135" s="81">
        <v>19469.25</v>
      </c>
      <c r="G135" s="81">
        <f t="shared" si="6"/>
        <v>648.97500000000002</v>
      </c>
      <c r="H135" s="81">
        <f t="shared" si="7"/>
        <v>19469.25</v>
      </c>
      <c r="I135" s="81">
        <f t="shared" si="8"/>
        <v>19469.25</v>
      </c>
    </row>
    <row r="136" spans="1:9" hidden="1">
      <c r="A136" s="103">
        <v>45378</v>
      </c>
      <c r="B136" s="110"/>
      <c r="C136" s="107" t="s">
        <v>156</v>
      </c>
      <c r="D136" s="106">
        <v>1</v>
      </c>
      <c r="E136" s="198" t="s">
        <v>1380</v>
      </c>
      <c r="F136" s="81">
        <v>19469.25</v>
      </c>
      <c r="G136" s="81">
        <f t="shared" si="6"/>
        <v>648.97500000000002</v>
      </c>
      <c r="H136" s="81">
        <f t="shared" si="7"/>
        <v>19469.25</v>
      </c>
      <c r="I136" s="81">
        <f t="shared" si="8"/>
        <v>19469.25</v>
      </c>
    </row>
    <row r="137" spans="1:9" hidden="1">
      <c r="A137" s="103">
        <v>45378</v>
      </c>
      <c r="B137" s="110" t="s">
        <v>135</v>
      </c>
      <c r="C137" s="107" t="s">
        <v>157</v>
      </c>
      <c r="D137" s="106">
        <v>3</v>
      </c>
      <c r="E137" s="198" t="s">
        <v>1380</v>
      </c>
      <c r="F137" s="81">
        <v>20188.5</v>
      </c>
      <c r="G137" s="81">
        <f t="shared" si="6"/>
        <v>672.95</v>
      </c>
      <c r="H137" s="81">
        <f t="shared" si="7"/>
        <v>20188.5</v>
      </c>
      <c r="I137" s="81">
        <f t="shared" si="8"/>
        <v>60565.5</v>
      </c>
    </row>
    <row r="138" spans="1:9">
      <c r="A138" s="103">
        <v>45378</v>
      </c>
      <c r="B138" s="110" t="s">
        <v>135</v>
      </c>
      <c r="C138" s="107" t="s">
        <v>136</v>
      </c>
      <c r="D138" s="106">
        <v>2</v>
      </c>
      <c r="E138" s="85" t="s">
        <v>468</v>
      </c>
      <c r="F138" s="81">
        <v>9943.5</v>
      </c>
      <c r="G138" s="81">
        <f t="shared" si="6"/>
        <v>331.45</v>
      </c>
      <c r="H138" s="81">
        <f t="shared" si="7"/>
        <v>9943.5</v>
      </c>
      <c r="I138" s="81">
        <f>+D138*H138</f>
        <v>19887</v>
      </c>
    </row>
    <row r="139" spans="1:9" hidden="1">
      <c r="A139" s="103">
        <v>45378</v>
      </c>
      <c r="B139" s="110"/>
      <c r="C139" s="107" t="s">
        <v>156</v>
      </c>
      <c r="D139" s="106">
        <v>1</v>
      </c>
      <c r="E139" s="85" t="s">
        <v>468</v>
      </c>
      <c r="F139" s="81">
        <v>19469.25</v>
      </c>
      <c r="G139" s="81">
        <f t="shared" si="6"/>
        <v>648.97500000000002</v>
      </c>
      <c r="H139" s="81">
        <f t="shared" si="7"/>
        <v>19469.25</v>
      </c>
      <c r="I139" s="81">
        <f t="shared" si="8"/>
        <v>19469.25</v>
      </c>
    </row>
    <row r="140" spans="1:9" hidden="1">
      <c r="A140" s="103">
        <v>45378</v>
      </c>
      <c r="B140" s="110"/>
      <c r="C140" s="107" t="s">
        <v>156</v>
      </c>
      <c r="D140" s="106">
        <v>1</v>
      </c>
      <c r="E140" s="85" t="s">
        <v>468</v>
      </c>
      <c r="F140" s="81">
        <v>19469.25</v>
      </c>
      <c r="G140" s="81">
        <f t="shared" si="6"/>
        <v>648.97500000000002</v>
      </c>
      <c r="H140" s="81">
        <f t="shared" si="7"/>
        <v>19469.25</v>
      </c>
      <c r="I140" s="81">
        <f t="shared" si="8"/>
        <v>19469.25</v>
      </c>
    </row>
    <row r="141" spans="1:9" hidden="1">
      <c r="A141" s="103">
        <v>45378</v>
      </c>
      <c r="B141" s="110" t="s">
        <v>135</v>
      </c>
      <c r="C141" s="107" t="s">
        <v>157</v>
      </c>
      <c r="D141" s="106">
        <v>1</v>
      </c>
      <c r="E141" s="85" t="s">
        <v>468</v>
      </c>
      <c r="F141" s="81">
        <v>20188.5</v>
      </c>
      <c r="G141" s="81">
        <f t="shared" si="6"/>
        <v>672.95</v>
      </c>
      <c r="H141" s="81">
        <f t="shared" si="7"/>
        <v>20188.5</v>
      </c>
      <c r="I141" s="81">
        <f t="shared" si="8"/>
        <v>20188.5</v>
      </c>
    </row>
    <row r="142" spans="1:9">
      <c r="A142" s="103">
        <v>45378</v>
      </c>
      <c r="B142" s="110" t="s">
        <v>135</v>
      </c>
      <c r="C142" s="107" t="s">
        <v>136</v>
      </c>
      <c r="D142" s="106">
        <v>2</v>
      </c>
      <c r="E142" s="85" t="s">
        <v>506</v>
      </c>
      <c r="F142" s="81">
        <v>9943.5</v>
      </c>
      <c r="G142" s="81">
        <f>+F142/30</f>
        <v>331.45</v>
      </c>
      <c r="H142" s="81">
        <f t="shared" si="7"/>
        <v>9943.5</v>
      </c>
      <c r="I142" s="81">
        <f>+D142*H142</f>
        <v>19887</v>
      </c>
    </row>
    <row r="143" spans="1:9" hidden="1">
      <c r="A143" s="103">
        <v>45378</v>
      </c>
      <c r="B143" s="110"/>
      <c r="C143" s="107" t="s">
        <v>156</v>
      </c>
      <c r="D143" s="106">
        <v>1</v>
      </c>
      <c r="E143" s="85" t="s">
        <v>506</v>
      </c>
      <c r="F143" s="81">
        <v>19469.25</v>
      </c>
      <c r="G143" s="81">
        <f t="shared" si="6"/>
        <v>648.97500000000002</v>
      </c>
      <c r="H143" s="81">
        <f t="shared" si="7"/>
        <v>19469.25</v>
      </c>
      <c r="I143" s="81">
        <f t="shared" si="8"/>
        <v>19469.25</v>
      </c>
    </row>
    <row r="144" spans="1:9" hidden="1">
      <c r="A144" s="103">
        <v>45378</v>
      </c>
      <c r="B144" s="110" t="s">
        <v>135</v>
      </c>
      <c r="C144" s="107" t="s">
        <v>157</v>
      </c>
      <c r="D144" s="106">
        <v>2</v>
      </c>
      <c r="E144" s="85" t="s">
        <v>506</v>
      </c>
      <c r="F144" s="81">
        <v>20188.5</v>
      </c>
      <c r="G144" s="81">
        <f t="shared" si="6"/>
        <v>672.95</v>
      </c>
      <c r="H144" s="81">
        <f t="shared" si="7"/>
        <v>20188.5</v>
      </c>
      <c r="I144" s="81">
        <f>+D144*H144</f>
        <v>40377</v>
      </c>
    </row>
    <row r="145" spans="1:17" hidden="1">
      <c r="A145" s="103">
        <v>45377</v>
      </c>
      <c r="B145" s="110"/>
      <c r="C145" s="107" t="s">
        <v>451</v>
      </c>
      <c r="D145" s="106">
        <v>1</v>
      </c>
      <c r="E145" s="85" t="s">
        <v>450</v>
      </c>
      <c r="F145" s="84"/>
      <c r="G145" s="81">
        <f t="shared" si="6"/>
        <v>0</v>
      </c>
      <c r="H145" s="84"/>
      <c r="I145" s="81">
        <f>+D145*H145</f>
        <v>0</v>
      </c>
      <c r="J145" s="232"/>
      <c r="K145" s="233"/>
      <c r="L145" s="233"/>
      <c r="M145" s="234"/>
      <c r="N145" s="39"/>
      <c r="O145" s="39"/>
      <c r="P145" s="71"/>
      <c r="Q145" s="71"/>
    </row>
    <row r="146" spans="1:17" hidden="1">
      <c r="A146" s="103">
        <v>45377</v>
      </c>
      <c r="B146" s="110"/>
      <c r="C146" s="107" t="s">
        <v>452</v>
      </c>
      <c r="D146" s="106">
        <v>1</v>
      </c>
      <c r="E146" s="85" t="s">
        <v>450</v>
      </c>
      <c r="F146" s="84"/>
      <c r="G146" s="81">
        <f t="shared" si="6"/>
        <v>0</v>
      </c>
      <c r="H146" s="84"/>
      <c r="I146" s="81">
        <f t="shared" si="8"/>
        <v>0</v>
      </c>
      <c r="J146" s="232"/>
      <c r="K146" s="233"/>
      <c r="L146" s="233"/>
      <c r="M146" s="234"/>
      <c r="N146" s="39"/>
      <c r="O146" s="39"/>
      <c r="P146" s="71"/>
      <c r="Q146" s="71"/>
    </row>
    <row r="147" spans="1:17" hidden="1">
      <c r="A147" s="103">
        <v>45377</v>
      </c>
      <c r="B147" s="110"/>
      <c r="C147" s="107" t="s">
        <v>453</v>
      </c>
      <c r="D147" s="106">
        <v>1</v>
      </c>
      <c r="E147" s="80" t="s">
        <v>450</v>
      </c>
      <c r="F147" s="84"/>
      <c r="G147" s="81">
        <f t="shared" si="6"/>
        <v>0</v>
      </c>
      <c r="H147" s="84"/>
      <c r="I147" s="81">
        <f t="shared" si="8"/>
        <v>0</v>
      </c>
      <c r="J147" s="233"/>
      <c r="K147" s="233"/>
      <c r="L147" s="233"/>
      <c r="M147" s="234"/>
      <c r="N147" s="39"/>
      <c r="O147" s="39"/>
      <c r="P147" s="71"/>
      <c r="Q147" s="71"/>
    </row>
    <row r="148" spans="1:17" hidden="1">
      <c r="A148" s="103">
        <v>45373</v>
      </c>
      <c r="B148" s="110"/>
      <c r="C148" s="107" t="s">
        <v>451</v>
      </c>
      <c r="D148" s="106">
        <v>1</v>
      </c>
      <c r="E148" s="80" t="s">
        <v>455</v>
      </c>
      <c r="F148" s="82"/>
      <c r="G148" s="81">
        <f t="shared" si="6"/>
        <v>0</v>
      </c>
      <c r="H148" s="82"/>
      <c r="I148" s="81">
        <f t="shared" si="8"/>
        <v>0</v>
      </c>
      <c r="J148" s="77"/>
      <c r="K148" s="77"/>
      <c r="L148" s="77"/>
      <c r="M148" s="77"/>
      <c r="N148" s="77"/>
      <c r="O148" s="77"/>
      <c r="P148" s="78"/>
      <c r="Q148" s="78"/>
    </row>
    <row r="149" spans="1:17" hidden="1">
      <c r="A149" s="103">
        <v>45373</v>
      </c>
      <c r="B149" s="110"/>
      <c r="C149" s="107" t="s">
        <v>452</v>
      </c>
      <c r="D149" s="106">
        <v>1</v>
      </c>
      <c r="E149" s="80" t="s">
        <v>455</v>
      </c>
      <c r="F149" s="81"/>
      <c r="G149" s="81">
        <f t="shared" si="6"/>
        <v>0</v>
      </c>
      <c r="H149" s="81"/>
      <c r="I149" s="81">
        <f t="shared" si="8"/>
        <v>0</v>
      </c>
    </row>
    <row r="150" spans="1:17" hidden="1">
      <c r="A150" s="103">
        <v>45373</v>
      </c>
      <c r="B150" s="110"/>
      <c r="C150" s="107" t="s">
        <v>453</v>
      </c>
      <c r="D150" s="106">
        <v>1</v>
      </c>
      <c r="E150" s="80" t="s">
        <v>455</v>
      </c>
      <c r="F150" s="81"/>
      <c r="G150" s="81">
        <f t="shared" si="6"/>
        <v>0</v>
      </c>
      <c r="H150" s="81"/>
      <c r="I150" s="81">
        <f t="shared" si="8"/>
        <v>0</v>
      </c>
    </row>
    <row r="151" spans="1:17" hidden="1">
      <c r="A151" s="103">
        <v>45373</v>
      </c>
      <c r="B151" s="110"/>
      <c r="C151" s="107" t="s">
        <v>451</v>
      </c>
      <c r="D151" s="106">
        <v>2</v>
      </c>
      <c r="E151" s="80" t="s">
        <v>457</v>
      </c>
      <c r="F151" s="81"/>
      <c r="G151" s="81">
        <f t="shared" si="6"/>
        <v>0</v>
      </c>
      <c r="H151" s="81"/>
      <c r="I151" s="81">
        <f t="shared" si="8"/>
        <v>0</v>
      </c>
    </row>
    <row r="152" spans="1:17" hidden="1">
      <c r="A152" s="103">
        <v>45373</v>
      </c>
      <c r="B152" s="110"/>
      <c r="C152" s="107" t="s">
        <v>452</v>
      </c>
      <c r="D152" s="106">
        <v>2</v>
      </c>
      <c r="E152" s="80" t="s">
        <v>457</v>
      </c>
      <c r="F152" s="81"/>
      <c r="G152" s="81">
        <f t="shared" si="6"/>
        <v>0</v>
      </c>
      <c r="H152" s="81"/>
      <c r="I152" s="81">
        <f t="shared" si="8"/>
        <v>0</v>
      </c>
    </row>
    <row r="153" spans="1:17" hidden="1">
      <c r="A153" s="103">
        <v>45373</v>
      </c>
      <c r="B153" s="110"/>
      <c r="C153" s="107" t="s">
        <v>453</v>
      </c>
      <c r="D153" s="106">
        <v>2</v>
      </c>
      <c r="E153" s="80" t="s">
        <v>457</v>
      </c>
      <c r="F153" s="81"/>
      <c r="G153" s="81">
        <f t="shared" si="6"/>
        <v>0</v>
      </c>
      <c r="H153" s="81"/>
      <c r="I153" s="81">
        <f t="shared" si="8"/>
        <v>0</v>
      </c>
    </row>
    <row r="154" spans="1:17" hidden="1">
      <c r="A154" s="103">
        <v>45372</v>
      </c>
      <c r="B154" s="110"/>
      <c r="C154" s="107" t="s">
        <v>459</v>
      </c>
      <c r="D154" s="106">
        <v>2</v>
      </c>
      <c r="E154" s="80" t="s">
        <v>458</v>
      </c>
      <c r="F154" s="81"/>
      <c r="G154" s="81">
        <f t="shared" si="6"/>
        <v>0</v>
      </c>
      <c r="H154" s="81"/>
      <c r="I154" s="81">
        <f t="shared" si="8"/>
        <v>0</v>
      </c>
    </row>
    <row r="155" spans="1:17" hidden="1">
      <c r="A155" s="103">
        <v>45372</v>
      </c>
      <c r="B155" s="110"/>
      <c r="C155" s="107" t="s">
        <v>460</v>
      </c>
      <c r="D155" s="106">
        <v>2</v>
      </c>
      <c r="E155" s="80" t="s">
        <v>458</v>
      </c>
      <c r="F155" s="81"/>
      <c r="G155" s="81">
        <f t="shared" si="6"/>
        <v>0</v>
      </c>
      <c r="H155" s="81"/>
      <c r="I155" s="81">
        <f t="shared" si="8"/>
        <v>0</v>
      </c>
    </row>
    <row r="156" spans="1:17" hidden="1">
      <c r="A156" s="103">
        <v>45372</v>
      </c>
      <c r="B156" s="110"/>
      <c r="C156" s="107" t="s">
        <v>461</v>
      </c>
      <c r="D156" s="106">
        <v>2</v>
      </c>
      <c r="E156" s="80" t="s">
        <v>458</v>
      </c>
      <c r="F156" s="81"/>
      <c r="G156" s="81">
        <f t="shared" si="6"/>
        <v>0</v>
      </c>
      <c r="H156" s="81"/>
      <c r="I156" s="81">
        <f t="shared" si="8"/>
        <v>0</v>
      </c>
    </row>
    <row r="157" spans="1:17" hidden="1">
      <c r="A157" s="103">
        <v>45372</v>
      </c>
      <c r="B157" s="110"/>
      <c r="C157" s="107" t="s">
        <v>459</v>
      </c>
      <c r="D157" s="106">
        <v>1</v>
      </c>
      <c r="E157" s="80" t="s">
        <v>462</v>
      </c>
      <c r="F157" s="81"/>
      <c r="G157" s="81">
        <f t="shared" si="6"/>
        <v>0</v>
      </c>
      <c r="H157" s="81"/>
      <c r="I157" s="81">
        <f t="shared" si="8"/>
        <v>0</v>
      </c>
    </row>
    <row r="158" spans="1:17" hidden="1">
      <c r="A158" s="103">
        <v>45372</v>
      </c>
      <c r="B158" s="110"/>
      <c r="C158" s="107" t="s">
        <v>460</v>
      </c>
      <c r="D158" s="106">
        <v>1</v>
      </c>
      <c r="E158" s="80" t="s">
        <v>462</v>
      </c>
      <c r="F158" s="81"/>
      <c r="G158" s="81">
        <f t="shared" si="6"/>
        <v>0</v>
      </c>
      <c r="H158" s="81"/>
      <c r="I158" s="81">
        <f t="shared" si="8"/>
        <v>0</v>
      </c>
    </row>
    <row r="159" spans="1:17" hidden="1">
      <c r="A159" s="103">
        <v>45372</v>
      </c>
      <c r="B159" s="110"/>
      <c r="C159" s="107" t="s">
        <v>461</v>
      </c>
      <c r="D159" s="106">
        <v>1</v>
      </c>
      <c r="E159" s="80" t="s">
        <v>462</v>
      </c>
      <c r="F159" s="81"/>
      <c r="G159" s="81">
        <f t="shared" si="6"/>
        <v>0</v>
      </c>
      <c r="H159" s="81"/>
      <c r="I159" s="81">
        <f t="shared" si="8"/>
        <v>0</v>
      </c>
    </row>
    <row r="160" spans="1:17" hidden="1">
      <c r="A160" s="103">
        <v>45371</v>
      </c>
      <c r="B160" s="110"/>
      <c r="C160" s="107" t="s">
        <v>459</v>
      </c>
      <c r="D160" s="106">
        <v>4</v>
      </c>
      <c r="E160" s="80" t="s">
        <v>463</v>
      </c>
      <c r="F160" s="81"/>
      <c r="G160" s="81">
        <f t="shared" si="6"/>
        <v>0</v>
      </c>
      <c r="H160" s="81"/>
      <c r="I160" s="81">
        <f t="shared" si="8"/>
        <v>0</v>
      </c>
    </row>
    <row r="161" spans="1:9" hidden="1">
      <c r="A161" s="103">
        <v>45371</v>
      </c>
      <c r="B161" s="110"/>
      <c r="C161" s="107" t="s">
        <v>460</v>
      </c>
      <c r="D161" s="106">
        <v>4</v>
      </c>
      <c r="E161" s="80" t="s">
        <v>463</v>
      </c>
      <c r="F161" s="81"/>
      <c r="G161" s="81">
        <f t="shared" si="6"/>
        <v>0</v>
      </c>
      <c r="H161" s="81"/>
      <c r="I161" s="81">
        <f t="shared" si="8"/>
        <v>0</v>
      </c>
    </row>
    <row r="162" spans="1:9" hidden="1">
      <c r="A162" s="103">
        <v>45371</v>
      </c>
      <c r="B162" s="110"/>
      <c r="C162" s="107" t="s">
        <v>461</v>
      </c>
      <c r="D162" s="106">
        <v>4</v>
      </c>
      <c r="E162" s="80" t="s">
        <v>463</v>
      </c>
      <c r="F162" s="81"/>
      <c r="G162" s="81">
        <f t="shared" si="6"/>
        <v>0</v>
      </c>
      <c r="H162" s="81"/>
      <c r="I162" s="81">
        <f t="shared" si="8"/>
        <v>0</v>
      </c>
    </row>
    <row r="163" spans="1:9" hidden="1">
      <c r="A163" s="103">
        <v>45377</v>
      </c>
      <c r="B163" s="110"/>
      <c r="C163" s="107" t="s">
        <v>451</v>
      </c>
      <c r="D163" s="106">
        <v>1</v>
      </c>
      <c r="E163" s="80" t="s">
        <v>507</v>
      </c>
      <c r="F163" s="81"/>
      <c r="G163" s="81">
        <f t="shared" si="6"/>
        <v>0</v>
      </c>
      <c r="H163" s="81"/>
      <c r="I163" s="81">
        <f t="shared" si="8"/>
        <v>0</v>
      </c>
    </row>
    <row r="164" spans="1:9" hidden="1">
      <c r="A164" s="103">
        <v>45377</v>
      </c>
      <c r="B164" s="110"/>
      <c r="C164" s="107" t="s">
        <v>452</v>
      </c>
      <c r="D164" s="106">
        <v>1</v>
      </c>
      <c r="E164" s="80" t="s">
        <v>507</v>
      </c>
      <c r="F164" s="81"/>
      <c r="G164" s="81">
        <f t="shared" si="6"/>
        <v>0</v>
      </c>
      <c r="H164" s="81"/>
      <c r="I164" s="81">
        <f t="shared" si="8"/>
        <v>0</v>
      </c>
    </row>
    <row r="165" spans="1:9" hidden="1">
      <c r="A165" s="103">
        <v>45377</v>
      </c>
      <c r="B165" s="110"/>
      <c r="C165" s="107" t="s">
        <v>453</v>
      </c>
      <c r="D165" s="106">
        <v>1</v>
      </c>
      <c r="E165" s="80" t="s">
        <v>507</v>
      </c>
      <c r="F165" s="81"/>
      <c r="G165" s="81">
        <f t="shared" si="6"/>
        <v>0</v>
      </c>
      <c r="H165" s="81"/>
      <c r="I165" s="81">
        <f t="shared" si="8"/>
        <v>0</v>
      </c>
    </row>
    <row r="166" spans="1:9" hidden="1">
      <c r="A166" s="195">
        <v>45404</v>
      </c>
      <c r="B166" s="196"/>
      <c r="C166" s="197" t="s">
        <v>187</v>
      </c>
      <c r="D166" s="106">
        <v>1</v>
      </c>
      <c r="E166" s="198" t="s">
        <v>1382</v>
      </c>
      <c r="F166" s="81">
        <v>87613.5</v>
      </c>
      <c r="G166" s="81">
        <f t="shared" si="6"/>
        <v>2920.45</v>
      </c>
      <c r="H166" s="81">
        <f>+G166*9</f>
        <v>26284.05</v>
      </c>
      <c r="I166" s="81">
        <f t="shared" si="8"/>
        <v>26284.05</v>
      </c>
    </row>
    <row r="167" spans="1:9" hidden="1">
      <c r="A167" s="195">
        <v>45404</v>
      </c>
      <c r="B167" s="196"/>
      <c r="C167" s="197" t="s">
        <v>187</v>
      </c>
      <c r="D167" s="106">
        <v>1</v>
      </c>
      <c r="E167" s="198" t="s">
        <v>1382</v>
      </c>
      <c r="F167" s="81">
        <v>87613.5</v>
      </c>
      <c r="G167" s="81">
        <f t="shared" si="6"/>
        <v>2920.45</v>
      </c>
      <c r="H167" s="81">
        <f t="shared" ref="H167:H169" si="9">+G167*9</f>
        <v>26284.05</v>
      </c>
      <c r="I167" s="81">
        <f t="shared" si="8"/>
        <v>26284.05</v>
      </c>
    </row>
    <row r="168" spans="1:9" hidden="1">
      <c r="A168" s="195">
        <v>45404</v>
      </c>
      <c r="B168" s="196"/>
      <c r="C168" s="197" t="s">
        <v>453</v>
      </c>
      <c r="D168" s="106">
        <v>2</v>
      </c>
      <c r="E168" s="198" t="s">
        <v>1382</v>
      </c>
      <c r="F168" s="81"/>
      <c r="G168" s="81">
        <f t="shared" si="6"/>
        <v>0</v>
      </c>
      <c r="H168" s="81">
        <f t="shared" si="9"/>
        <v>0</v>
      </c>
      <c r="I168" s="81">
        <f t="shared" si="8"/>
        <v>0</v>
      </c>
    </row>
    <row r="169" spans="1:9" hidden="1">
      <c r="A169" s="195">
        <v>45404</v>
      </c>
      <c r="B169" s="196"/>
      <c r="C169" s="197" t="s">
        <v>187</v>
      </c>
      <c r="D169" s="106">
        <v>1</v>
      </c>
      <c r="E169" s="80" t="s">
        <v>454</v>
      </c>
      <c r="F169" s="81">
        <v>87613.5</v>
      </c>
      <c r="G169" s="81">
        <f t="shared" si="6"/>
        <v>2920.45</v>
      </c>
      <c r="H169" s="81">
        <f t="shared" si="9"/>
        <v>26284.05</v>
      </c>
      <c r="I169" s="81">
        <f t="shared" si="8"/>
        <v>26284.05</v>
      </c>
    </row>
    <row r="170" spans="1:9" hidden="1">
      <c r="A170" s="195">
        <v>45404</v>
      </c>
      <c r="B170" s="196"/>
      <c r="C170" s="197" t="s">
        <v>453</v>
      </c>
      <c r="D170" s="106">
        <v>1</v>
      </c>
      <c r="E170" s="80" t="s">
        <v>454</v>
      </c>
      <c r="F170" s="81"/>
      <c r="G170" s="81">
        <f t="shared" si="6"/>
        <v>0</v>
      </c>
      <c r="H170" s="81">
        <f>+G170*9</f>
        <v>0</v>
      </c>
      <c r="I170" s="81">
        <f t="shared" si="8"/>
        <v>0</v>
      </c>
    </row>
    <row r="171" spans="1:9" hidden="1">
      <c r="A171" s="195">
        <v>45401</v>
      </c>
      <c r="B171" s="196"/>
      <c r="C171" s="197" t="s">
        <v>187</v>
      </c>
      <c r="D171" s="106">
        <v>1</v>
      </c>
      <c r="E171" s="198" t="s">
        <v>1371</v>
      </c>
      <c r="F171" s="81">
        <v>87613.5</v>
      </c>
      <c r="G171" s="81">
        <f t="shared" si="6"/>
        <v>2920.45</v>
      </c>
      <c r="H171" s="81">
        <f>+G171*12</f>
        <v>35045.399999999994</v>
      </c>
      <c r="I171" s="81">
        <f t="shared" si="8"/>
        <v>35045.399999999994</v>
      </c>
    </row>
    <row r="172" spans="1:9" hidden="1">
      <c r="A172" s="195">
        <v>45401</v>
      </c>
      <c r="B172" s="196"/>
      <c r="C172" s="197" t="s">
        <v>453</v>
      </c>
      <c r="D172" s="106">
        <v>1</v>
      </c>
      <c r="E172" s="198" t="s">
        <v>1371</v>
      </c>
      <c r="F172" s="81"/>
      <c r="G172" s="81">
        <f t="shared" si="6"/>
        <v>0</v>
      </c>
      <c r="H172" s="81">
        <f t="shared" ref="H172:H193" si="10">+G172*12</f>
        <v>0</v>
      </c>
      <c r="I172" s="81">
        <f t="shared" si="8"/>
        <v>0</v>
      </c>
    </row>
    <row r="173" spans="1:9" hidden="1">
      <c r="A173" s="195">
        <v>45401</v>
      </c>
      <c r="B173" s="196"/>
      <c r="C173" s="109" t="s">
        <v>1372</v>
      </c>
      <c r="D173" s="106">
        <v>1</v>
      </c>
      <c r="E173" s="198" t="s">
        <v>1373</v>
      </c>
      <c r="F173" s="81">
        <v>56557.5</v>
      </c>
      <c r="G173" s="81">
        <f t="shared" si="6"/>
        <v>1885.25</v>
      </c>
      <c r="H173" s="81">
        <f t="shared" si="10"/>
        <v>22623</v>
      </c>
      <c r="I173" s="81">
        <f t="shared" si="8"/>
        <v>22623</v>
      </c>
    </row>
    <row r="174" spans="1:9" hidden="1">
      <c r="A174" s="195">
        <v>45401</v>
      </c>
      <c r="B174" s="196"/>
      <c r="C174" s="107" t="s">
        <v>451</v>
      </c>
      <c r="D174" s="106">
        <v>1</v>
      </c>
      <c r="E174" s="198" t="s">
        <v>1373</v>
      </c>
      <c r="F174" s="81"/>
      <c r="G174" s="81">
        <f t="shared" si="6"/>
        <v>0</v>
      </c>
      <c r="H174" s="81">
        <f t="shared" si="10"/>
        <v>0</v>
      </c>
      <c r="I174" s="81">
        <f t="shared" si="8"/>
        <v>0</v>
      </c>
    </row>
    <row r="175" spans="1:9" hidden="1">
      <c r="A175" s="195">
        <v>45401</v>
      </c>
      <c r="B175" s="196"/>
      <c r="C175" s="197" t="s">
        <v>453</v>
      </c>
      <c r="D175" s="106">
        <v>1</v>
      </c>
      <c r="E175" s="198" t="s">
        <v>1373</v>
      </c>
      <c r="F175" s="81"/>
      <c r="G175" s="81">
        <f t="shared" si="6"/>
        <v>0</v>
      </c>
      <c r="H175" s="81">
        <f t="shared" si="10"/>
        <v>0</v>
      </c>
      <c r="I175" s="81">
        <f t="shared" si="8"/>
        <v>0</v>
      </c>
    </row>
    <row r="176" spans="1:9" hidden="1">
      <c r="A176" s="195">
        <v>45401</v>
      </c>
      <c r="B176" s="196"/>
      <c r="C176" s="109" t="s">
        <v>1372</v>
      </c>
      <c r="D176" s="106">
        <v>1</v>
      </c>
      <c r="E176" s="198" t="s">
        <v>1374</v>
      </c>
      <c r="F176" s="81">
        <v>56557.5</v>
      </c>
      <c r="G176" s="81">
        <f t="shared" si="6"/>
        <v>1885.25</v>
      </c>
      <c r="H176" s="81">
        <f t="shared" si="10"/>
        <v>22623</v>
      </c>
      <c r="I176" s="81">
        <f t="shared" si="8"/>
        <v>22623</v>
      </c>
    </row>
    <row r="177" spans="1:9" hidden="1">
      <c r="A177" s="195">
        <v>45401</v>
      </c>
      <c r="B177" s="196"/>
      <c r="C177" s="107" t="s">
        <v>451</v>
      </c>
      <c r="D177" s="106">
        <v>1</v>
      </c>
      <c r="E177" s="198" t="s">
        <v>1374</v>
      </c>
      <c r="F177" s="81"/>
      <c r="G177" s="81">
        <f t="shared" si="6"/>
        <v>0</v>
      </c>
      <c r="H177" s="81">
        <f t="shared" si="10"/>
        <v>0</v>
      </c>
      <c r="I177" s="81">
        <f t="shared" si="8"/>
        <v>0</v>
      </c>
    </row>
    <row r="178" spans="1:9" hidden="1">
      <c r="A178" s="195">
        <v>45401</v>
      </c>
      <c r="B178" s="196"/>
      <c r="C178" s="197" t="s">
        <v>453</v>
      </c>
      <c r="D178" s="106">
        <v>1</v>
      </c>
      <c r="E178" s="198" t="s">
        <v>1374</v>
      </c>
      <c r="F178" s="81"/>
      <c r="G178" s="81">
        <f t="shared" si="6"/>
        <v>0</v>
      </c>
      <c r="H178" s="81">
        <f t="shared" si="10"/>
        <v>0</v>
      </c>
      <c r="I178" s="81">
        <f t="shared" si="8"/>
        <v>0</v>
      </c>
    </row>
    <row r="179" spans="1:9" hidden="1">
      <c r="A179" s="195">
        <v>45401</v>
      </c>
      <c r="B179" s="196"/>
      <c r="C179" s="109" t="s">
        <v>1372</v>
      </c>
      <c r="D179" s="106">
        <v>1</v>
      </c>
      <c r="E179" s="198" t="s">
        <v>1375</v>
      </c>
      <c r="F179" s="81">
        <v>56557.5</v>
      </c>
      <c r="G179" s="81">
        <f t="shared" si="6"/>
        <v>1885.25</v>
      </c>
      <c r="H179" s="81">
        <f t="shared" si="10"/>
        <v>22623</v>
      </c>
      <c r="I179" s="81">
        <f t="shared" si="8"/>
        <v>22623</v>
      </c>
    </row>
    <row r="180" spans="1:9" hidden="1">
      <c r="A180" s="195">
        <v>45401</v>
      </c>
      <c r="B180" s="196"/>
      <c r="C180" s="107" t="s">
        <v>451</v>
      </c>
      <c r="D180" s="106">
        <v>1</v>
      </c>
      <c r="E180" s="198" t="s">
        <v>1375</v>
      </c>
      <c r="F180" s="81"/>
      <c r="G180" s="81">
        <f t="shared" si="6"/>
        <v>0</v>
      </c>
      <c r="H180" s="81">
        <f t="shared" si="10"/>
        <v>0</v>
      </c>
      <c r="I180" s="81">
        <f t="shared" si="8"/>
        <v>0</v>
      </c>
    </row>
    <row r="181" spans="1:9" hidden="1">
      <c r="A181" s="195">
        <v>45401</v>
      </c>
      <c r="B181" s="196"/>
      <c r="C181" s="197" t="s">
        <v>453</v>
      </c>
      <c r="D181" s="106">
        <v>1</v>
      </c>
      <c r="E181" s="198" t="s">
        <v>1375</v>
      </c>
      <c r="F181" s="81"/>
      <c r="G181" s="81">
        <f t="shared" si="6"/>
        <v>0</v>
      </c>
      <c r="H181" s="81">
        <f t="shared" si="10"/>
        <v>0</v>
      </c>
      <c r="I181" s="81">
        <f t="shared" si="8"/>
        <v>0</v>
      </c>
    </row>
    <row r="182" spans="1:9" hidden="1">
      <c r="A182" s="195">
        <v>45401</v>
      </c>
      <c r="B182" s="196"/>
      <c r="C182" s="109" t="s">
        <v>1372</v>
      </c>
      <c r="D182" s="106">
        <v>1</v>
      </c>
      <c r="E182" s="198" t="s">
        <v>1376</v>
      </c>
      <c r="F182" s="81">
        <v>56557.5</v>
      </c>
      <c r="G182" s="81">
        <f t="shared" si="6"/>
        <v>1885.25</v>
      </c>
      <c r="H182" s="81">
        <f t="shared" si="10"/>
        <v>22623</v>
      </c>
      <c r="I182" s="81">
        <f t="shared" si="8"/>
        <v>22623</v>
      </c>
    </row>
    <row r="183" spans="1:9" hidden="1">
      <c r="A183" s="195">
        <v>45401</v>
      </c>
      <c r="B183" s="196"/>
      <c r="C183" s="107" t="s">
        <v>451</v>
      </c>
      <c r="D183" s="106">
        <v>1</v>
      </c>
      <c r="E183" s="198" t="s">
        <v>1376</v>
      </c>
      <c r="F183" s="81"/>
      <c r="G183" s="81">
        <f t="shared" si="6"/>
        <v>0</v>
      </c>
      <c r="H183" s="81">
        <f t="shared" si="10"/>
        <v>0</v>
      </c>
      <c r="I183" s="81">
        <f t="shared" si="8"/>
        <v>0</v>
      </c>
    </row>
    <row r="184" spans="1:9" hidden="1">
      <c r="A184" s="195">
        <v>45401</v>
      </c>
      <c r="B184" s="196"/>
      <c r="C184" s="197" t="s">
        <v>453</v>
      </c>
      <c r="D184" s="106">
        <v>1</v>
      </c>
      <c r="E184" s="198" t="s">
        <v>1376</v>
      </c>
      <c r="F184" s="81"/>
      <c r="G184" s="81">
        <f t="shared" si="6"/>
        <v>0</v>
      </c>
      <c r="H184" s="81">
        <f t="shared" si="10"/>
        <v>0</v>
      </c>
      <c r="I184" s="81">
        <f t="shared" si="8"/>
        <v>0</v>
      </c>
    </row>
    <row r="185" spans="1:9" hidden="1">
      <c r="A185" s="195">
        <v>45401</v>
      </c>
      <c r="B185" s="196"/>
      <c r="C185" s="197" t="s">
        <v>187</v>
      </c>
      <c r="D185" s="106">
        <v>1</v>
      </c>
      <c r="E185" s="198" t="s">
        <v>1377</v>
      </c>
      <c r="F185" s="81">
        <v>87613.5</v>
      </c>
      <c r="G185" s="81">
        <f t="shared" si="6"/>
        <v>2920.45</v>
      </c>
      <c r="H185" s="81">
        <f t="shared" si="10"/>
        <v>35045.399999999994</v>
      </c>
      <c r="I185" s="81">
        <f t="shared" si="8"/>
        <v>35045.399999999994</v>
      </c>
    </row>
    <row r="186" spans="1:9" hidden="1">
      <c r="A186" s="195">
        <v>45401</v>
      </c>
      <c r="B186" s="196"/>
      <c r="C186" s="197" t="s">
        <v>453</v>
      </c>
      <c r="D186" s="106">
        <v>1</v>
      </c>
      <c r="E186" s="198" t="s">
        <v>1377</v>
      </c>
      <c r="F186" s="81"/>
      <c r="G186" s="81">
        <f t="shared" si="6"/>
        <v>0</v>
      </c>
      <c r="H186" s="81">
        <f t="shared" si="10"/>
        <v>0</v>
      </c>
      <c r="I186" s="81">
        <f t="shared" si="8"/>
        <v>0</v>
      </c>
    </row>
    <row r="187" spans="1:9" hidden="1">
      <c r="A187" s="195">
        <v>45401</v>
      </c>
      <c r="B187" s="196"/>
      <c r="C187" s="197" t="s">
        <v>187</v>
      </c>
      <c r="D187" s="106">
        <v>1</v>
      </c>
      <c r="E187" s="198" t="s">
        <v>1378</v>
      </c>
      <c r="F187" s="81">
        <v>87613.5</v>
      </c>
      <c r="G187" s="81">
        <f t="shared" si="6"/>
        <v>2920.45</v>
      </c>
      <c r="H187" s="81">
        <f t="shared" si="10"/>
        <v>35045.399999999994</v>
      </c>
      <c r="I187" s="81">
        <f t="shared" si="8"/>
        <v>35045.399999999994</v>
      </c>
    </row>
    <row r="188" spans="1:9" hidden="1">
      <c r="A188" s="195">
        <v>45401</v>
      </c>
      <c r="B188" s="196"/>
      <c r="C188" s="197" t="s">
        <v>453</v>
      </c>
      <c r="D188" s="106">
        <v>1</v>
      </c>
      <c r="E188" s="198" t="s">
        <v>1378</v>
      </c>
      <c r="F188" s="81"/>
      <c r="G188" s="81">
        <f t="shared" si="6"/>
        <v>0</v>
      </c>
      <c r="H188" s="81">
        <f t="shared" si="10"/>
        <v>0</v>
      </c>
      <c r="I188" s="81">
        <f t="shared" si="8"/>
        <v>0</v>
      </c>
    </row>
    <row r="189" spans="1:9" hidden="1">
      <c r="A189" s="195">
        <v>45401</v>
      </c>
      <c r="B189" s="196"/>
      <c r="C189" s="197" t="s">
        <v>187</v>
      </c>
      <c r="D189" s="106">
        <v>1</v>
      </c>
      <c r="E189" s="198" t="s">
        <v>1379</v>
      </c>
      <c r="F189" s="81">
        <v>87613.5</v>
      </c>
      <c r="G189" s="81">
        <f t="shared" si="6"/>
        <v>2920.45</v>
      </c>
      <c r="H189" s="81">
        <f t="shared" si="10"/>
        <v>35045.399999999994</v>
      </c>
      <c r="I189" s="81">
        <f t="shared" si="8"/>
        <v>35045.399999999994</v>
      </c>
    </row>
    <row r="190" spans="1:9" hidden="1">
      <c r="A190" s="195">
        <v>45401</v>
      </c>
      <c r="B190" s="196"/>
      <c r="C190" s="197" t="s">
        <v>453</v>
      </c>
      <c r="D190" s="106">
        <v>1</v>
      </c>
      <c r="E190" s="198" t="s">
        <v>1379</v>
      </c>
      <c r="F190" s="81"/>
      <c r="G190" s="81">
        <f t="shared" si="6"/>
        <v>0</v>
      </c>
      <c r="H190" s="81">
        <f t="shared" si="10"/>
        <v>0</v>
      </c>
      <c r="I190" s="81">
        <f t="shared" si="8"/>
        <v>0</v>
      </c>
    </row>
    <row r="191" spans="1:9" hidden="1">
      <c r="A191" s="195">
        <v>45401</v>
      </c>
      <c r="B191" s="196"/>
      <c r="C191" s="109" t="s">
        <v>1372</v>
      </c>
      <c r="D191" s="106">
        <v>1</v>
      </c>
      <c r="E191" s="80" t="s">
        <v>449</v>
      </c>
      <c r="F191" s="81">
        <v>56557.5</v>
      </c>
      <c r="G191" s="81">
        <f t="shared" si="6"/>
        <v>1885.25</v>
      </c>
      <c r="H191" s="81">
        <f t="shared" si="10"/>
        <v>22623</v>
      </c>
      <c r="I191" s="81">
        <f t="shared" si="8"/>
        <v>22623</v>
      </c>
    </row>
    <row r="192" spans="1:9" hidden="1">
      <c r="A192" s="195">
        <v>45401</v>
      </c>
      <c r="B192" s="196"/>
      <c r="C192" s="107" t="s">
        <v>451</v>
      </c>
      <c r="D192" s="106">
        <v>1</v>
      </c>
      <c r="E192" s="80" t="s">
        <v>449</v>
      </c>
      <c r="F192" s="81"/>
      <c r="G192" s="81">
        <f t="shared" si="6"/>
        <v>0</v>
      </c>
      <c r="H192" s="81">
        <f t="shared" si="10"/>
        <v>0</v>
      </c>
      <c r="I192" s="81">
        <f t="shared" si="8"/>
        <v>0</v>
      </c>
    </row>
    <row r="193" spans="1:9" hidden="1">
      <c r="A193" s="195">
        <v>45401</v>
      </c>
      <c r="B193" s="196"/>
      <c r="C193" s="197" t="s">
        <v>453</v>
      </c>
      <c r="D193" s="106">
        <v>1</v>
      </c>
      <c r="E193" s="80" t="s">
        <v>449</v>
      </c>
      <c r="F193" s="81"/>
      <c r="G193" s="81">
        <f t="shared" si="6"/>
        <v>0</v>
      </c>
      <c r="H193" s="81">
        <f t="shared" si="10"/>
        <v>0</v>
      </c>
      <c r="I193" s="81">
        <f t="shared" si="8"/>
        <v>0</v>
      </c>
    </row>
    <row r="194" spans="1:9" hidden="1">
      <c r="A194" s="195">
        <v>45399</v>
      </c>
      <c r="B194" s="196"/>
      <c r="C194" s="197" t="s">
        <v>187</v>
      </c>
      <c r="D194" s="106">
        <v>1</v>
      </c>
      <c r="E194" s="198" t="s">
        <v>464</v>
      </c>
      <c r="F194" s="81">
        <v>87613.5</v>
      </c>
      <c r="G194" s="81">
        <f t="shared" si="6"/>
        <v>2920.45</v>
      </c>
      <c r="H194" s="81">
        <f>+G194*14</f>
        <v>40886.299999999996</v>
      </c>
      <c r="I194" s="81">
        <f t="shared" si="8"/>
        <v>40886.299999999996</v>
      </c>
    </row>
    <row r="195" spans="1:9" hidden="1">
      <c r="A195" s="195">
        <v>45399</v>
      </c>
      <c r="B195" s="196"/>
      <c r="C195" s="197" t="s">
        <v>453</v>
      </c>
      <c r="D195" s="106">
        <v>1</v>
      </c>
      <c r="E195" s="198" t="s">
        <v>464</v>
      </c>
      <c r="F195" s="81"/>
      <c r="G195" s="81">
        <f t="shared" ref="G195:G258" si="11">+F195/30</f>
        <v>0</v>
      </c>
      <c r="H195" s="81">
        <f t="shared" ref="H195:H203" si="12">+G195*14</f>
        <v>0</v>
      </c>
      <c r="I195" s="81">
        <f t="shared" ref="I195:I258" si="13">+D195*H195</f>
        <v>0</v>
      </c>
    </row>
    <row r="196" spans="1:9" hidden="1">
      <c r="A196" s="195">
        <v>45399</v>
      </c>
      <c r="B196" s="196"/>
      <c r="C196" s="109" t="s">
        <v>1372</v>
      </c>
      <c r="D196" s="106">
        <v>1</v>
      </c>
      <c r="E196" s="85" t="s">
        <v>468</v>
      </c>
      <c r="F196" s="81">
        <v>56557.5</v>
      </c>
      <c r="G196" s="81">
        <f t="shared" si="11"/>
        <v>1885.25</v>
      </c>
      <c r="H196" s="81">
        <f t="shared" si="12"/>
        <v>26393.5</v>
      </c>
      <c r="I196" s="81">
        <f t="shared" si="13"/>
        <v>26393.5</v>
      </c>
    </row>
    <row r="197" spans="1:9" hidden="1">
      <c r="A197" s="195">
        <v>45399</v>
      </c>
      <c r="B197" s="196"/>
      <c r="C197" s="107" t="s">
        <v>451</v>
      </c>
      <c r="D197" s="106">
        <v>1</v>
      </c>
      <c r="E197" s="85" t="s">
        <v>468</v>
      </c>
      <c r="F197" s="81"/>
      <c r="G197" s="81">
        <f t="shared" si="11"/>
        <v>0</v>
      </c>
      <c r="H197" s="81">
        <f t="shared" si="12"/>
        <v>0</v>
      </c>
      <c r="I197" s="81">
        <f t="shared" si="13"/>
        <v>0</v>
      </c>
    </row>
    <row r="198" spans="1:9" hidden="1">
      <c r="A198" s="195">
        <v>45399</v>
      </c>
      <c r="B198" s="196"/>
      <c r="C198" s="197" t="s">
        <v>453</v>
      </c>
      <c r="D198" s="106">
        <v>1</v>
      </c>
      <c r="E198" s="85" t="s">
        <v>468</v>
      </c>
      <c r="F198" s="81"/>
      <c r="G198" s="81">
        <f t="shared" si="11"/>
        <v>0</v>
      </c>
      <c r="H198" s="81">
        <f t="shared" si="12"/>
        <v>0</v>
      </c>
      <c r="I198" s="81">
        <f t="shared" si="13"/>
        <v>0</v>
      </c>
    </row>
    <row r="199" spans="1:9" hidden="1">
      <c r="A199" s="195">
        <v>45399</v>
      </c>
      <c r="B199" s="196"/>
      <c r="C199" s="197" t="s">
        <v>187</v>
      </c>
      <c r="D199" s="106">
        <v>1</v>
      </c>
      <c r="E199" s="198" t="s">
        <v>1380</v>
      </c>
      <c r="F199" s="81">
        <v>87613.5</v>
      </c>
      <c r="G199" s="81">
        <f t="shared" si="11"/>
        <v>2920.45</v>
      </c>
      <c r="H199" s="81">
        <f t="shared" si="12"/>
        <v>40886.299999999996</v>
      </c>
      <c r="I199" s="81">
        <f t="shared" si="13"/>
        <v>40886.299999999996</v>
      </c>
    </row>
    <row r="200" spans="1:9" hidden="1">
      <c r="A200" s="195">
        <v>45399</v>
      </c>
      <c r="B200" s="196"/>
      <c r="C200" s="197" t="s">
        <v>453</v>
      </c>
      <c r="D200" s="106">
        <v>1</v>
      </c>
      <c r="E200" s="198" t="s">
        <v>1380</v>
      </c>
      <c r="F200" s="81"/>
      <c r="G200" s="81">
        <f t="shared" si="11"/>
        <v>0</v>
      </c>
      <c r="H200" s="81">
        <f t="shared" si="12"/>
        <v>0</v>
      </c>
      <c r="I200" s="81">
        <f t="shared" si="13"/>
        <v>0</v>
      </c>
    </row>
    <row r="201" spans="1:9" hidden="1">
      <c r="A201" s="195">
        <v>45399</v>
      </c>
      <c r="B201" s="196"/>
      <c r="C201" s="109" t="s">
        <v>1372</v>
      </c>
      <c r="D201" s="106">
        <v>1</v>
      </c>
      <c r="E201" s="85" t="s">
        <v>506</v>
      </c>
      <c r="F201" s="81">
        <v>56557.5</v>
      </c>
      <c r="G201" s="81">
        <f t="shared" si="11"/>
        <v>1885.25</v>
      </c>
      <c r="H201" s="81">
        <f t="shared" si="12"/>
        <v>26393.5</v>
      </c>
      <c r="I201" s="81">
        <f t="shared" si="13"/>
        <v>26393.5</v>
      </c>
    </row>
    <row r="202" spans="1:9" hidden="1">
      <c r="A202" s="195">
        <v>45399</v>
      </c>
      <c r="B202" s="196"/>
      <c r="C202" s="107" t="s">
        <v>451</v>
      </c>
      <c r="D202" s="106">
        <v>1</v>
      </c>
      <c r="E202" s="85" t="s">
        <v>506</v>
      </c>
      <c r="F202" s="81"/>
      <c r="G202" s="81">
        <f t="shared" si="11"/>
        <v>0</v>
      </c>
      <c r="H202" s="81">
        <f t="shared" si="12"/>
        <v>0</v>
      </c>
      <c r="I202" s="81">
        <f t="shared" si="13"/>
        <v>0</v>
      </c>
    </row>
    <row r="203" spans="1:9" hidden="1">
      <c r="A203" s="195">
        <v>45399</v>
      </c>
      <c r="B203" s="196"/>
      <c r="C203" s="197" t="s">
        <v>453</v>
      </c>
      <c r="D203" s="106">
        <v>1</v>
      </c>
      <c r="E203" s="85" t="s">
        <v>506</v>
      </c>
      <c r="F203" s="81"/>
      <c r="G203" s="81">
        <f t="shared" si="11"/>
        <v>0</v>
      </c>
      <c r="H203" s="81">
        <f t="shared" si="12"/>
        <v>0</v>
      </c>
      <c r="I203" s="81">
        <f t="shared" si="13"/>
        <v>0</v>
      </c>
    </row>
    <row r="204" spans="1:9" hidden="1">
      <c r="A204" s="195">
        <v>45394</v>
      </c>
      <c r="B204" s="196"/>
      <c r="C204" s="197" t="s">
        <v>1381</v>
      </c>
      <c r="D204" s="106">
        <v>1</v>
      </c>
      <c r="E204" s="198" t="s">
        <v>463</v>
      </c>
      <c r="F204" s="81">
        <v>65444.25</v>
      </c>
      <c r="G204" s="81">
        <f t="shared" si="11"/>
        <v>2181.4749999999999</v>
      </c>
      <c r="H204" s="81">
        <f>+G204*19</f>
        <v>41448.025000000001</v>
      </c>
      <c r="I204" s="81">
        <f t="shared" si="13"/>
        <v>41448.025000000001</v>
      </c>
    </row>
    <row r="205" spans="1:9" hidden="1">
      <c r="A205" s="195">
        <v>45394</v>
      </c>
      <c r="B205" s="196"/>
      <c r="C205" s="197" t="s">
        <v>1381</v>
      </c>
      <c r="D205" s="106">
        <v>1</v>
      </c>
      <c r="E205" s="198" t="s">
        <v>463</v>
      </c>
      <c r="F205" s="81">
        <v>65444.25</v>
      </c>
      <c r="G205" s="81">
        <f t="shared" si="11"/>
        <v>2181.4749999999999</v>
      </c>
      <c r="H205" s="81">
        <f t="shared" ref="H205:H206" si="14">+G205*19</f>
        <v>41448.025000000001</v>
      </c>
      <c r="I205" s="81">
        <f t="shared" si="13"/>
        <v>41448.025000000001</v>
      </c>
    </row>
    <row r="206" spans="1:9" hidden="1">
      <c r="A206" s="195">
        <v>45394</v>
      </c>
      <c r="B206" s="196"/>
      <c r="C206" s="197" t="s">
        <v>1381</v>
      </c>
      <c r="D206" s="106">
        <v>1</v>
      </c>
      <c r="E206" s="198" t="s">
        <v>463</v>
      </c>
      <c r="F206" s="81">
        <v>65444.25</v>
      </c>
      <c r="G206" s="81">
        <f t="shared" si="11"/>
        <v>2181.4749999999999</v>
      </c>
      <c r="H206" s="81">
        <f t="shared" si="14"/>
        <v>41448.025000000001</v>
      </c>
      <c r="I206" s="81">
        <f t="shared" si="13"/>
        <v>41448.025000000001</v>
      </c>
    </row>
    <row r="207" spans="1:9" hidden="1">
      <c r="A207" s="195">
        <v>45393</v>
      </c>
      <c r="B207" s="196"/>
      <c r="C207" s="197" t="s">
        <v>189</v>
      </c>
      <c r="D207" s="106">
        <v>2</v>
      </c>
      <c r="E207" s="198" t="s">
        <v>1379</v>
      </c>
      <c r="F207" s="81">
        <v>19405.5</v>
      </c>
      <c r="G207" s="81">
        <f t="shared" si="11"/>
        <v>646.85</v>
      </c>
      <c r="H207" s="81">
        <f>+G207*20</f>
        <v>12937</v>
      </c>
      <c r="I207" s="81">
        <f t="shared" si="13"/>
        <v>25874</v>
      </c>
    </row>
    <row r="208" spans="1:9" hidden="1">
      <c r="A208" s="195">
        <v>45393</v>
      </c>
      <c r="B208" s="196"/>
      <c r="C208" s="197" t="s">
        <v>137</v>
      </c>
      <c r="D208" s="106">
        <v>1</v>
      </c>
      <c r="E208" s="198" t="s">
        <v>1379</v>
      </c>
      <c r="F208" s="81">
        <v>4357.5</v>
      </c>
      <c r="G208" s="81">
        <f t="shared" si="11"/>
        <v>145.25</v>
      </c>
      <c r="H208" s="81">
        <f t="shared" ref="H208:H271" si="15">+G208*20</f>
        <v>2905</v>
      </c>
      <c r="I208" s="81">
        <f t="shared" si="13"/>
        <v>2905</v>
      </c>
    </row>
    <row r="209" spans="1:9" hidden="1">
      <c r="A209" s="195">
        <v>45393</v>
      </c>
      <c r="B209" s="196"/>
      <c r="C209" s="197" t="s">
        <v>155</v>
      </c>
      <c r="D209" s="106">
        <v>1</v>
      </c>
      <c r="E209" s="198" t="s">
        <v>1379</v>
      </c>
      <c r="F209" s="81">
        <v>963.2</v>
      </c>
      <c r="G209" s="81">
        <f t="shared" si="11"/>
        <v>32.106666666666669</v>
      </c>
      <c r="H209" s="81">
        <f t="shared" si="15"/>
        <v>642.13333333333344</v>
      </c>
      <c r="I209" s="81">
        <f t="shared" si="13"/>
        <v>642.13333333333344</v>
      </c>
    </row>
    <row r="210" spans="1:9" hidden="1">
      <c r="A210" s="195">
        <v>45393</v>
      </c>
      <c r="B210" s="196"/>
      <c r="C210" s="197" t="s">
        <v>189</v>
      </c>
      <c r="D210" s="106">
        <v>1</v>
      </c>
      <c r="E210" s="80" t="s">
        <v>449</v>
      </c>
      <c r="F210" s="81">
        <v>19405.5</v>
      </c>
      <c r="G210" s="81">
        <f t="shared" si="11"/>
        <v>646.85</v>
      </c>
      <c r="H210" s="81">
        <f t="shared" si="15"/>
        <v>12937</v>
      </c>
      <c r="I210" s="81">
        <f t="shared" si="13"/>
        <v>12937</v>
      </c>
    </row>
    <row r="211" spans="1:9" hidden="1">
      <c r="A211" s="195">
        <v>45393</v>
      </c>
      <c r="B211" s="196"/>
      <c r="C211" s="197" t="s">
        <v>137</v>
      </c>
      <c r="D211" s="106">
        <v>1</v>
      </c>
      <c r="E211" s="80" t="s">
        <v>449</v>
      </c>
      <c r="F211" s="81">
        <v>4357.5</v>
      </c>
      <c r="G211" s="81">
        <f t="shared" si="11"/>
        <v>145.25</v>
      </c>
      <c r="H211" s="81">
        <f t="shared" si="15"/>
        <v>2905</v>
      </c>
      <c r="I211" s="81">
        <f t="shared" si="13"/>
        <v>2905</v>
      </c>
    </row>
    <row r="212" spans="1:9" hidden="1">
      <c r="A212" s="195">
        <v>45393</v>
      </c>
      <c r="B212" s="196"/>
      <c r="C212" s="197" t="s">
        <v>155</v>
      </c>
      <c r="D212" s="106">
        <v>1</v>
      </c>
      <c r="E212" s="80" t="s">
        <v>449</v>
      </c>
      <c r="F212" s="81">
        <v>963.2</v>
      </c>
      <c r="G212" s="81">
        <f t="shared" si="11"/>
        <v>32.106666666666669</v>
      </c>
      <c r="H212" s="81">
        <f t="shared" si="15"/>
        <v>642.13333333333344</v>
      </c>
      <c r="I212" s="81">
        <f t="shared" si="13"/>
        <v>642.13333333333344</v>
      </c>
    </row>
    <row r="213" spans="1:9" hidden="1">
      <c r="A213" s="195">
        <v>45393</v>
      </c>
      <c r="B213" s="196"/>
      <c r="C213" s="197" t="s">
        <v>189</v>
      </c>
      <c r="D213" s="106">
        <v>1</v>
      </c>
      <c r="E213" s="80" t="s">
        <v>507</v>
      </c>
      <c r="F213" s="81">
        <v>19405.5</v>
      </c>
      <c r="G213" s="81">
        <f t="shared" si="11"/>
        <v>646.85</v>
      </c>
      <c r="H213" s="81">
        <f t="shared" si="15"/>
        <v>12937</v>
      </c>
      <c r="I213" s="81">
        <f t="shared" si="13"/>
        <v>12937</v>
      </c>
    </row>
    <row r="214" spans="1:9" hidden="1">
      <c r="A214" s="195">
        <v>45393</v>
      </c>
      <c r="B214" s="196"/>
      <c r="C214" s="197" t="s">
        <v>137</v>
      </c>
      <c r="D214" s="106">
        <v>1</v>
      </c>
      <c r="E214" s="80" t="s">
        <v>507</v>
      </c>
      <c r="F214" s="81">
        <v>4357.5</v>
      </c>
      <c r="G214" s="81">
        <f t="shared" si="11"/>
        <v>145.25</v>
      </c>
      <c r="H214" s="81">
        <f t="shared" si="15"/>
        <v>2905</v>
      </c>
      <c r="I214" s="81">
        <f t="shared" si="13"/>
        <v>2905</v>
      </c>
    </row>
    <row r="215" spans="1:9" hidden="1">
      <c r="A215" s="195">
        <v>45393</v>
      </c>
      <c r="B215" s="196"/>
      <c r="C215" s="197" t="s">
        <v>155</v>
      </c>
      <c r="D215" s="106">
        <v>1</v>
      </c>
      <c r="E215" s="80" t="s">
        <v>507</v>
      </c>
      <c r="F215" s="81">
        <v>963.2</v>
      </c>
      <c r="G215" s="81">
        <f t="shared" si="11"/>
        <v>32.106666666666669</v>
      </c>
      <c r="H215" s="81">
        <f t="shared" si="15"/>
        <v>642.13333333333344</v>
      </c>
      <c r="I215" s="81">
        <f t="shared" si="13"/>
        <v>642.13333333333344</v>
      </c>
    </row>
    <row r="216" spans="1:9" hidden="1">
      <c r="A216" s="195">
        <v>45393</v>
      </c>
      <c r="B216" s="196"/>
      <c r="C216" s="197" t="s">
        <v>189</v>
      </c>
      <c r="D216" s="106">
        <v>2</v>
      </c>
      <c r="E216" s="198" t="s">
        <v>1378</v>
      </c>
      <c r="F216" s="81">
        <v>19405.5</v>
      </c>
      <c r="G216" s="81">
        <f t="shared" si="11"/>
        <v>646.85</v>
      </c>
      <c r="H216" s="81">
        <f t="shared" si="15"/>
        <v>12937</v>
      </c>
      <c r="I216" s="81">
        <f t="shared" si="13"/>
        <v>25874</v>
      </c>
    </row>
    <row r="217" spans="1:9" hidden="1">
      <c r="A217" s="195">
        <v>45393</v>
      </c>
      <c r="B217" s="196"/>
      <c r="C217" s="197" t="s">
        <v>137</v>
      </c>
      <c r="D217" s="106">
        <v>1</v>
      </c>
      <c r="E217" s="198" t="s">
        <v>1378</v>
      </c>
      <c r="F217" s="81">
        <v>4357.5</v>
      </c>
      <c r="G217" s="81">
        <f t="shared" si="11"/>
        <v>145.25</v>
      </c>
      <c r="H217" s="81">
        <f t="shared" si="15"/>
        <v>2905</v>
      </c>
      <c r="I217" s="81">
        <f t="shared" si="13"/>
        <v>2905</v>
      </c>
    </row>
    <row r="218" spans="1:9" hidden="1">
      <c r="A218" s="195">
        <v>45393</v>
      </c>
      <c r="B218" s="196"/>
      <c r="C218" s="197" t="s">
        <v>155</v>
      </c>
      <c r="D218" s="106">
        <v>1</v>
      </c>
      <c r="E218" s="198" t="s">
        <v>1378</v>
      </c>
      <c r="F218" s="81">
        <v>963.2</v>
      </c>
      <c r="G218" s="81">
        <f t="shared" si="11"/>
        <v>32.106666666666669</v>
      </c>
      <c r="H218" s="81">
        <f t="shared" si="15"/>
        <v>642.13333333333344</v>
      </c>
      <c r="I218" s="81">
        <f t="shared" si="13"/>
        <v>642.13333333333344</v>
      </c>
    </row>
    <row r="219" spans="1:9" hidden="1">
      <c r="A219" s="195">
        <v>45393</v>
      </c>
      <c r="B219" s="196"/>
      <c r="C219" s="197" t="s">
        <v>189</v>
      </c>
      <c r="D219" s="106">
        <v>1</v>
      </c>
      <c r="E219" s="80" t="s">
        <v>454</v>
      </c>
      <c r="F219" s="81">
        <v>19405.5</v>
      </c>
      <c r="G219" s="81">
        <f t="shared" si="11"/>
        <v>646.85</v>
      </c>
      <c r="H219" s="81">
        <f t="shared" si="15"/>
        <v>12937</v>
      </c>
      <c r="I219" s="81">
        <f t="shared" si="13"/>
        <v>12937</v>
      </c>
    </row>
    <row r="220" spans="1:9" hidden="1">
      <c r="A220" s="195">
        <v>45393</v>
      </c>
      <c r="B220" s="196"/>
      <c r="C220" s="197" t="s">
        <v>137</v>
      </c>
      <c r="D220" s="106">
        <v>1</v>
      </c>
      <c r="E220" s="80" t="s">
        <v>454</v>
      </c>
      <c r="F220" s="81">
        <v>4357.5</v>
      </c>
      <c r="G220" s="81">
        <f t="shared" si="11"/>
        <v>145.25</v>
      </c>
      <c r="H220" s="81">
        <f t="shared" si="15"/>
        <v>2905</v>
      </c>
      <c r="I220" s="81">
        <f t="shared" si="13"/>
        <v>2905</v>
      </c>
    </row>
    <row r="221" spans="1:9" hidden="1">
      <c r="A221" s="195">
        <v>45393</v>
      </c>
      <c r="B221" s="196"/>
      <c r="C221" s="197" t="s">
        <v>155</v>
      </c>
      <c r="D221" s="106">
        <v>1</v>
      </c>
      <c r="E221" s="80" t="s">
        <v>454</v>
      </c>
      <c r="F221" s="81">
        <v>963.2</v>
      </c>
      <c r="G221" s="81">
        <f t="shared" si="11"/>
        <v>32.106666666666669</v>
      </c>
      <c r="H221" s="81">
        <f t="shared" si="15"/>
        <v>642.13333333333344</v>
      </c>
      <c r="I221" s="81">
        <f t="shared" si="13"/>
        <v>642.13333333333344</v>
      </c>
    </row>
    <row r="222" spans="1:9" hidden="1">
      <c r="A222" s="195">
        <v>45393</v>
      </c>
      <c r="B222" s="196"/>
      <c r="C222" s="197" t="s">
        <v>189</v>
      </c>
      <c r="D222" s="106">
        <v>1</v>
      </c>
      <c r="E222" s="80" t="s">
        <v>450</v>
      </c>
      <c r="F222" s="81">
        <v>19405.5</v>
      </c>
      <c r="G222" s="81">
        <f t="shared" si="11"/>
        <v>646.85</v>
      </c>
      <c r="H222" s="81">
        <f t="shared" si="15"/>
        <v>12937</v>
      </c>
      <c r="I222" s="81">
        <f t="shared" si="13"/>
        <v>12937</v>
      </c>
    </row>
    <row r="223" spans="1:9" hidden="1">
      <c r="A223" s="195">
        <v>45393</v>
      </c>
      <c r="B223" s="196"/>
      <c r="C223" s="197" t="s">
        <v>137</v>
      </c>
      <c r="D223" s="106">
        <v>1</v>
      </c>
      <c r="E223" s="80" t="s">
        <v>450</v>
      </c>
      <c r="F223" s="81">
        <v>4357.5</v>
      </c>
      <c r="G223" s="81">
        <f t="shared" si="11"/>
        <v>145.25</v>
      </c>
      <c r="H223" s="81">
        <f>+G223*20</f>
        <v>2905</v>
      </c>
      <c r="I223" s="81">
        <f t="shared" si="13"/>
        <v>2905</v>
      </c>
    </row>
    <row r="224" spans="1:9" hidden="1">
      <c r="A224" s="195">
        <v>45393</v>
      </c>
      <c r="B224" s="196"/>
      <c r="C224" s="197" t="s">
        <v>155</v>
      </c>
      <c r="D224" s="106">
        <v>1</v>
      </c>
      <c r="E224" s="80" t="s">
        <v>450</v>
      </c>
      <c r="F224" s="81">
        <v>963.2</v>
      </c>
      <c r="G224" s="81">
        <f t="shared" si="11"/>
        <v>32.106666666666669</v>
      </c>
      <c r="H224" s="81">
        <f t="shared" si="15"/>
        <v>642.13333333333344</v>
      </c>
      <c r="I224" s="81">
        <f t="shared" si="13"/>
        <v>642.13333333333344</v>
      </c>
    </row>
    <row r="225" spans="1:9" hidden="1">
      <c r="A225" s="195">
        <v>45393</v>
      </c>
      <c r="B225" s="196"/>
      <c r="C225" s="197" t="s">
        <v>189</v>
      </c>
      <c r="D225" s="106">
        <v>2</v>
      </c>
      <c r="E225" s="198" t="s">
        <v>1382</v>
      </c>
      <c r="F225" s="81">
        <v>19405.5</v>
      </c>
      <c r="G225" s="81">
        <f t="shared" si="11"/>
        <v>646.85</v>
      </c>
      <c r="H225" s="81">
        <f t="shared" si="15"/>
        <v>12937</v>
      </c>
      <c r="I225" s="81">
        <f t="shared" si="13"/>
        <v>25874</v>
      </c>
    </row>
    <row r="226" spans="1:9" hidden="1">
      <c r="A226" s="195">
        <v>45393</v>
      </c>
      <c r="B226" s="196"/>
      <c r="C226" s="197" t="s">
        <v>137</v>
      </c>
      <c r="D226" s="106">
        <v>1</v>
      </c>
      <c r="E226" s="198" t="s">
        <v>1382</v>
      </c>
      <c r="F226" s="81">
        <v>4357.5</v>
      </c>
      <c r="G226" s="81">
        <f t="shared" si="11"/>
        <v>145.25</v>
      </c>
      <c r="H226" s="81">
        <f t="shared" si="15"/>
        <v>2905</v>
      </c>
      <c r="I226" s="81">
        <f t="shared" si="13"/>
        <v>2905</v>
      </c>
    </row>
    <row r="227" spans="1:9" hidden="1">
      <c r="A227" s="195">
        <v>45393</v>
      </c>
      <c r="B227" s="196"/>
      <c r="C227" s="197" t="s">
        <v>155</v>
      </c>
      <c r="D227" s="106">
        <v>1</v>
      </c>
      <c r="E227" s="198" t="s">
        <v>1382</v>
      </c>
      <c r="F227" s="81">
        <v>963.2</v>
      </c>
      <c r="G227" s="81">
        <f t="shared" si="11"/>
        <v>32.106666666666669</v>
      </c>
      <c r="H227" s="81">
        <f t="shared" si="15"/>
        <v>642.13333333333344</v>
      </c>
      <c r="I227" s="81">
        <f t="shared" si="13"/>
        <v>642.13333333333344</v>
      </c>
    </row>
    <row r="228" spans="1:9" hidden="1">
      <c r="A228" s="195">
        <v>45393</v>
      </c>
      <c r="B228" s="196"/>
      <c r="C228" s="197" t="s">
        <v>189</v>
      </c>
      <c r="D228" s="106">
        <v>1</v>
      </c>
      <c r="E228" s="85" t="s">
        <v>468</v>
      </c>
      <c r="F228" s="81">
        <v>19405.5</v>
      </c>
      <c r="G228" s="81">
        <f t="shared" si="11"/>
        <v>646.85</v>
      </c>
      <c r="H228" s="81">
        <f t="shared" si="15"/>
        <v>12937</v>
      </c>
      <c r="I228" s="81">
        <f t="shared" si="13"/>
        <v>12937</v>
      </c>
    </row>
    <row r="229" spans="1:9" hidden="1">
      <c r="A229" s="195">
        <v>45393</v>
      </c>
      <c r="B229" s="196"/>
      <c r="C229" s="197" t="s">
        <v>137</v>
      </c>
      <c r="D229" s="106">
        <v>1</v>
      </c>
      <c r="E229" s="85" t="s">
        <v>468</v>
      </c>
      <c r="F229" s="81">
        <v>4357.5</v>
      </c>
      <c r="G229" s="81">
        <f t="shared" si="11"/>
        <v>145.25</v>
      </c>
      <c r="H229" s="81">
        <f t="shared" si="15"/>
        <v>2905</v>
      </c>
      <c r="I229" s="81">
        <f t="shared" si="13"/>
        <v>2905</v>
      </c>
    </row>
    <row r="230" spans="1:9" hidden="1">
      <c r="A230" s="195">
        <v>45393</v>
      </c>
      <c r="B230" s="196"/>
      <c r="C230" s="197" t="s">
        <v>155</v>
      </c>
      <c r="D230" s="106">
        <v>1</v>
      </c>
      <c r="E230" s="85" t="s">
        <v>468</v>
      </c>
      <c r="F230" s="81">
        <v>963.2</v>
      </c>
      <c r="G230" s="81">
        <f t="shared" si="11"/>
        <v>32.106666666666669</v>
      </c>
      <c r="H230" s="81">
        <f t="shared" si="15"/>
        <v>642.13333333333344</v>
      </c>
      <c r="I230" s="81">
        <f t="shared" si="13"/>
        <v>642.13333333333344</v>
      </c>
    </row>
    <row r="231" spans="1:9" hidden="1">
      <c r="A231" s="195">
        <v>45393</v>
      </c>
      <c r="B231" s="196"/>
      <c r="C231" s="197" t="s">
        <v>189</v>
      </c>
      <c r="D231" s="106">
        <v>2</v>
      </c>
      <c r="E231" s="198" t="s">
        <v>1380</v>
      </c>
      <c r="F231" s="81">
        <v>19405.5</v>
      </c>
      <c r="G231" s="81">
        <f t="shared" si="11"/>
        <v>646.85</v>
      </c>
      <c r="H231" s="81">
        <f t="shared" si="15"/>
        <v>12937</v>
      </c>
      <c r="I231" s="81">
        <f t="shared" si="13"/>
        <v>25874</v>
      </c>
    </row>
    <row r="232" spans="1:9" hidden="1">
      <c r="A232" s="195">
        <v>45393</v>
      </c>
      <c r="B232" s="196"/>
      <c r="C232" s="197" t="s">
        <v>137</v>
      </c>
      <c r="D232" s="106">
        <v>1</v>
      </c>
      <c r="E232" s="198" t="s">
        <v>1380</v>
      </c>
      <c r="F232" s="81">
        <v>4357.5</v>
      </c>
      <c r="G232" s="81">
        <f t="shared" si="11"/>
        <v>145.25</v>
      </c>
      <c r="H232" s="81">
        <f t="shared" si="15"/>
        <v>2905</v>
      </c>
      <c r="I232" s="81">
        <f t="shared" si="13"/>
        <v>2905</v>
      </c>
    </row>
    <row r="233" spans="1:9" hidden="1">
      <c r="A233" s="195">
        <v>45393</v>
      </c>
      <c r="B233" s="196"/>
      <c r="C233" s="197" t="s">
        <v>155</v>
      </c>
      <c r="D233" s="106">
        <v>1</v>
      </c>
      <c r="E233" s="198" t="s">
        <v>1380</v>
      </c>
      <c r="F233" s="81">
        <v>963.2</v>
      </c>
      <c r="G233" s="81">
        <f t="shared" si="11"/>
        <v>32.106666666666669</v>
      </c>
      <c r="H233" s="81">
        <f t="shared" si="15"/>
        <v>642.13333333333344</v>
      </c>
      <c r="I233" s="81">
        <f t="shared" si="13"/>
        <v>642.13333333333344</v>
      </c>
    </row>
    <row r="234" spans="1:9" hidden="1">
      <c r="A234" s="195">
        <v>45393</v>
      </c>
      <c r="B234" s="196"/>
      <c r="C234" s="197" t="s">
        <v>189</v>
      </c>
      <c r="D234" s="106">
        <v>1</v>
      </c>
      <c r="E234" s="198" t="s">
        <v>458</v>
      </c>
      <c r="F234" s="81">
        <v>19405.5</v>
      </c>
      <c r="G234" s="81">
        <f t="shared" si="11"/>
        <v>646.85</v>
      </c>
      <c r="H234" s="81">
        <f t="shared" si="15"/>
        <v>12937</v>
      </c>
      <c r="I234" s="81">
        <f t="shared" si="13"/>
        <v>12937</v>
      </c>
    </row>
    <row r="235" spans="1:9" hidden="1">
      <c r="A235" s="195">
        <v>45393</v>
      </c>
      <c r="B235" s="196"/>
      <c r="C235" s="197" t="s">
        <v>137</v>
      </c>
      <c r="D235" s="106">
        <v>1</v>
      </c>
      <c r="E235" s="198" t="s">
        <v>458</v>
      </c>
      <c r="F235" s="81">
        <v>4357.5</v>
      </c>
      <c r="G235" s="81">
        <f t="shared" si="11"/>
        <v>145.25</v>
      </c>
      <c r="H235" s="81">
        <f t="shared" si="15"/>
        <v>2905</v>
      </c>
      <c r="I235" s="81">
        <f t="shared" si="13"/>
        <v>2905</v>
      </c>
    </row>
    <row r="236" spans="1:9" hidden="1">
      <c r="A236" s="195">
        <v>45393</v>
      </c>
      <c r="B236" s="196"/>
      <c r="C236" s="197" t="s">
        <v>181</v>
      </c>
      <c r="D236" s="106">
        <v>1</v>
      </c>
      <c r="E236" s="198" t="s">
        <v>458</v>
      </c>
      <c r="F236" s="81">
        <v>20069.25</v>
      </c>
      <c r="G236" s="81">
        <f t="shared" si="11"/>
        <v>668.97500000000002</v>
      </c>
      <c r="H236" s="81">
        <f t="shared" si="15"/>
        <v>13379.5</v>
      </c>
      <c r="I236" s="81">
        <f t="shared" si="13"/>
        <v>13379.5</v>
      </c>
    </row>
    <row r="237" spans="1:9" hidden="1">
      <c r="A237" s="195">
        <v>45393</v>
      </c>
      <c r="B237" s="196"/>
      <c r="C237" s="197" t="s">
        <v>189</v>
      </c>
      <c r="D237" s="106">
        <v>1</v>
      </c>
      <c r="E237" s="85" t="s">
        <v>506</v>
      </c>
      <c r="F237" s="81">
        <v>19405.5</v>
      </c>
      <c r="G237" s="81">
        <f t="shared" si="11"/>
        <v>646.85</v>
      </c>
      <c r="H237" s="81">
        <f t="shared" si="15"/>
        <v>12937</v>
      </c>
      <c r="I237" s="81">
        <f t="shared" si="13"/>
        <v>12937</v>
      </c>
    </row>
    <row r="238" spans="1:9" hidden="1">
      <c r="A238" s="195">
        <v>45393</v>
      </c>
      <c r="B238" s="196"/>
      <c r="C238" s="197" t="s">
        <v>137</v>
      </c>
      <c r="D238" s="106">
        <v>1</v>
      </c>
      <c r="E238" s="85" t="s">
        <v>506</v>
      </c>
      <c r="F238" s="81">
        <v>4357.5</v>
      </c>
      <c r="G238" s="81">
        <f t="shared" si="11"/>
        <v>145.25</v>
      </c>
      <c r="H238" s="81">
        <f t="shared" si="15"/>
        <v>2905</v>
      </c>
      <c r="I238" s="81">
        <f t="shared" si="13"/>
        <v>2905</v>
      </c>
    </row>
    <row r="239" spans="1:9" hidden="1">
      <c r="A239" s="195">
        <v>45393</v>
      </c>
      <c r="B239" s="196"/>
      <c r="C239" s="197" t="s">
        <v>155</v>
      </c>
      <c r="D239" s="106">
        <v>1</v>
      </c>
      <c r="E239" s="85" t="s">
        <v>506</v>
      </c>
      <c r="F239" s="81">
        <v>963.2</v>
      </c>
      <c r="G239" s="81">
        <f t="shared" si="11"/>
        <v>32.106666666666669</v>
      </c>
      <c r="H239" s="81">
        <f t="shared" si="15"/>
        <v>642.13333333333344</v>
      </c>
      <c r="I239" s="81">
        <f t="shared" si="13"/>
        <v>642.13333333333344</v>
      </c>
    </row>
    <row r="240" spans="1:9" hidden="1">
      <c r="A240" s="195">
        <v>45393</v>
      </c>
      <c r="B240" s="196"/>
      <c r="C240" s="197" t="s">
        <v>189</v>
      </c>
      <c r="D240" s="106">
        <v>2</v>
      </c>
      <c r="E240" s="198" t="s">
        <v>1383</v>
      </c>
      <c r="F240" s="81">
        <v>19405.5</v>
      </c>
      <c r="G240" s="81">
        <f t="shared" si="11"/>
        <v>646.85</v>
      </c>
      <c r="H240" s="81">
        <f t="shared" si="15"/>
        <v>12937</v>
      </c>
      <c r="I240" s="81">
        <f t="shared" si="13"/>
        <v>25874</v>
      </c>
    </row>
    <row r="241" spans="1:9" hidden="1">
      <c r="A241" s="195">
        <v>45393</v>
      </c>
      <c r="B241" s="196"/>
      <c r="C241" s="197" t="s">
        <v>137</v>
      </c>
      <c r="D241" s="106">
        <v>1</v>
      </c>
      <c r="E241" s="198" t="s">
        <v>1383</v>
      </c>
      <c r="F241" s="81">
        <v>4357.5</v>
      </c>
      <c r="G241" s="81">
        <f t="shared" si="11"/>
        <v>145.25</v>
      </c>
      <c r="H241" s="81">
        <f t="shared" si="15"/>
        <v>2905</v>
      </c>
      <c r="I241" s="81">
        <f t="shared" si="13"/>
        <v>2905</v>
      </c>
    </row>
    <row r="242" spans="1:9" hidden="1">
      <c r="A242" s="195">
        <v>45393</v>
      </c>
      <c r="B242" s="196"/>
      <c r="C242" s="197" t="s">
        <v>189</v>
      </c>
      <c r="D242" s="106">
        <v>1</v>
      </c>
      <c r="E242" s="198" t="s">
        <v>1373</v>
      </c>
      <c r="F242" s="81">
        <v>19405.5</v>
      </c>
      <c r="G242" s="81">
        <f t="shared" si="11"/>
        <v>646.85</v>
      </c>
      <c r="H242" s="81">
        <f t="shared" si="15"/>
        <v>12937</v>
      </c>
      <c r="I242" s="81">
        <f t="shared" si="13"/>
        <v>12937</v>
      </c>
    </row>
    <row r="243" spans="1:9" hidden="1">
      <c r="A243" s="195">
        <v>45393</v>
      </c>
      <c r="B243" s="196"/>
      <c r="C243" s="197" t="s">
        <v>137</v>
      </c>
      <c r="D243" s="106">
        <v>1</v>
      </c>
      <c r="E243" s="198" t="s">
        <v>1373</v>
      </c>
      <c r="F243" s="81">
        <v>4357.5</v>
      </c>
      <c r="G243" s="81">
        <f t="shared" si="11"/>
        <v>145.25</v>
      </c>
      <c r="H243" s="81">
        <f t="shared" si="15"/>
        <v>2905</v>
      </c>
      <c r="I243" s="81">
        <f t="shared" si="13"/>
        <v>2905</v>
      </c>
    </row>
    <row r="244" spans="1:9" hidden="1">
      <c r="A244" s="195">
        <v>45393</v>
      </c>
      <c r="B244" s="196"/>
      <c r="C244" s="197" t="s">
        <v>155</v>
      </c>
      <c r="D244" s="106">
        <v>1</v>
      </c>
      <c r="E244" s="198" t="s">
        <v>1373</v>
      </c>
      <c r="F244" s="81">
        <v>963.2</v>
      </c>
      <c r="G244" s="81">
        <f t="shared" si="11"/>
        <v>32.106666666666669</v>
      </c>
      <c r="H244" s="81">
        <f t="shared" si="15"/>
        <v>642.13333333333344</v>
      </c>
      <c r="I244" s="81">
        <f t="shared" si="13"/>
        <v>642.13333333333344</v>
      </c>
    </row>
    <row r="245" spans="1:9" hidden="1">
      <c r="A245" s="195">
        <v>45393</v>
      </c>
      <c r="B245" s="196"/>
      <c r="C245" s="197" t="s">
        <v>189</v>
      </c>
      <c r="D245" s="106">
        <v>2</v>
      </c>
      <c r="E245" s="80" t="s">
        <v>1384</v>
      </c>
      <c r="F245" s="81">
        <v>19405.5</v>
      </c>
      <c r="G245" s="81">
        <f t="shared" si="11"/>
        <v>646.85</v>
      </c>
      <c r="H245" s="81">
        <f t="shared" si="15"/>
        <v>12937</v>
      </c>
      <c r="I245" s="81">
        <f t="shared" si="13"/>
        <v>25874</v>
      </c>
    </row>
    <row r="246" spans="1:9" hidden="1">
      <c r="A246" s="195">
        <v>45393</v>
      </c>
      <c r="B246" s="196"/>
      <c r="C246" s="197" t="s">
        <v>137</v>
      </c>
      <c r="D246" s="106">
        <v>1</v>
      </c>
      <c r="E246" s="80" t="s">
        <v>1384</v>
      </c>
      <c r="F246" s="81">
        <v>4357.5</v>
      </c>
      <c r="G246" s="81">
        <f t="shared" si="11"/>
        <v>145.25</v>
      </c>
      <c r="H246" s="81">
        <f t="shared" si="15"/>
        <v>2905</v>
      </c>
      <c r="I246" s="81">
        <f t="shared" si="13"/>
        <v>2905</v>
      </c>
    </row>
    <row r="247" spans="1:9" hidden="1">
      <c r="A247" s="195">
        <v>45393</v>
      </c>
      <c r="B247" s="196"/>
      <c r="C247" s="197" t="s">
        <v>181</v>
      </c>
      <c r="D247" s="106">
        <v>1</v>
      </c>
      <c r="E247" s="80" t="s">
        <v>1384</v>
      </c>
      <c r="F247" s="84">
        <v>20069.25</v>
      </c>
      <c r="G247" s="81">
        <f t="shared" si="11"/>
        <v>668.97500000000002</v>
      </c>
      <c r="H247" s="81">
        <f t="shared" si="15"/>
        <v>13379.5</v>
      </c>
      <c r="I247" s="81">
        <f t="shared" si="13"/>
        <v>13379.5</v>
      </c>
    </row>
    <row r="248" spans="1:9" hidden="1">
      <c r="A248" s="195">
        <v>45393</v>
      </c>
      <c r="B248" s="196"/>
      <c r="C248" s="197" t="s">
        <v>189</v>
      </c>
      <c r="D248" s="106">
        <v>2</v>
      </c>
      <c r="E248" s="80" t="s">
        <v>457</v>
      </c>
      <c r="F248" s="81">
        <v>19405.5</v>
      </c>
      <c r="G248" s="81">
        <f t="shared" si="11"/>
        <v>646.85</v>
      </c>
      <c r="H248" s="81">
        <f t="shared" si="15"/>
        <v>12937</v>
      </c>
      <c r="I248" s="81">
        <f t="shared" si="13"/>
        <v>25874</v>
      </c>
    </row>
    <row r="249" spans="1:9" hidden="1">
      <c r="A249" s="195">
        <v>45393</v>
      </c>
      <c r="B249" s="196"/>
      <c r="C249" s="197" t="s">
        <v>137</v>
      </c>
      <c r="D249" s="106">
        <v>1</v>
      </c>
      <c r="E249" s="80" t="s">
        <v>457</v>
      </c>
      <c r="F249" s="81">
        <v>4357.5</v>
      </c>
      <c r="G249" s="81">
        <f t="shared" si="11"/>
        <v>145.25</v>
      </c>
      <c r="H249" s="81">
        <f t="shared" si="15"/>
        <v>2905</v>
      </c>
      <c r="I249" s="81">
        <f t="shared" si="13"/>
        <v>2905</v>
      </c>
    </row>
    <row r="250" spans="1:9" hidden="1">
      <c r="A250" s="195">
        <v>45393</v>
      </c>
      <c r="B250" s="196"/>
      <c r="C250" s="197" t="s">
        <v>155</v>
      </c>
      <c r="D250" s="106">
        <v>1</v>
      </c>
      <c r="E250" s="80" t="s">
        <v>457</v>
      </c>
      <c r="F250" s="81">
        <v>963.2</v>
      </c>
      <c r="G250" s="81">
        <f t="shared" si="11"/>
        <v>32.106666666666669</v>
      </c>
      <c r="H250" s="81">
        <f t="shared" si="15"/>
        <v>642.13333333333344</v>
      </c>
      <c r="I250" s="81">
        <f t="shared" si="13"/>
        <v>642.13333333333344</v>
      </c>
    </row>
    <row r="251" spans="1:9" hidden="1">
      <c r="A251" s="195">
        <v>45393</v>
      </c>
      <c r="B251" s="196"/>
      <c r="C251" s="197" t="s">
        <v>157</v>
      </c>
      <c r="D251" s="106">
        <v>1</v>
      </c>
      <c r="E251" s="80" t="s">
        <v>457</v>
      </c>
      <c r="F251" s="81">
        <v>20188.5</v>
      </c>
      <c r="G251" s="81">
        <f t="shared" si="11"/>
        <v>672.95</v>
      </c>
      <c r="H251" s="81">
        <f t="shared" si="15"/>
        <v>13459</v>
      </c>
      <c r="I251" s="81">
        <f t="shared" si="13"/>
        <v>13459</v>
      </c>
    </row>
    <row r="252" spans="1:9" hidden="1">
      <c r="A252" s="195">
        <v>45393</v>
      </c>
      <c r="B252" s="196"/>
      <c r="C252" s="197" t="s">
        <v>188</v>
      </c>
      <c r="D252" s="106">
        <v>4</v>
      </c>
      <c r="E252" s="198" t="s">
        <v>463</v>
      </c>
      <c r="F252" s="81">
        <v>655.20000000000005</v>
      </c>
      <c r="G252" s="81">
        <f t="shared" si="11"/>
        <v>21.84</v>
      </c>
      <c r="H252" s="81">
        <f t="shared" si="15"/>
        <v>436.8</v>
      </c>
      <c r="I252" s="81">
        <f t="shared" si="13"/>
        <v>1747.2</v>
      </c>
    </row>
    <row r="253" spans="1:9" hidden="1">
      <c r="A253" s="195">
        <v>45393</v>
      </c>
      <c r="B253" s="196"/>
      <c r="C253" s="197" t="s">
        <v>137</v>
      </c>
      <c r="D253" s="106">
        <v>1</v>
      </c>
      <c r="E253" s="198" t="s">
        <v>463</v>
      </c>
      <c r="F253" s="81">
        <v>4357.5</v>
      </c>
      <c r="G253" s="81">
        <f t="shared" si="11"/>
        <v>145.25</v>
      </c>
      <c r="H253" s="81">
        <f t="shared" si="15"/>
        <v>2905</v>
      </c>
      <c r="I253" s="81">
        <f t="shared" si="13"/>
        <v>2905</v>
      </c>
    </row>
    <row r="254" spans="1:9" hidden="1">
      <c r="A254" s="195">
        <v>45393</v>
      </c>
      <c r="B254" s="196"/>
      <c r="C254" s="197" t="s">
        <v>137</v>
      </c>
      <c r="D254" s="106">
        <v>1</v>
      </c>
      <c r="E254" s="198" t="s">
        <v>463</v>
      </c>
      <c r="F254" s="81">
        <v>4357.5</v>
      </c>
      <c r="G254" s="81">
        <f t="shared" si="11"/>
        <v>145.25</v>
      </c>
      <c r="H254" s="81">
        <f t="shared" si="15"/>
        <v>2905</v>
      </c>
      <c r="I254" s="81">
        <f t="shared" si="13"/>
        <v>2905</v>
      </c>
    </row>
    <row r="255" spans="1:9" hidden="1">
      <c r="A255" s="195">
        <v>45393</v>
      </c>
      <c r="B255" s="196"/>
      <c r="C255" s="197" t="s">
        <v>137</v>
      </c>
      <c r="D255" s="106">
        <v>1</v>
      </c>
      <c r="E255" s="198" t="s">
        <v>463</v>
      </c>
      <c r="F255" s="81">
        <v>4357.5</v>
      </c>
      <c r="G255" s="81">
        <f t="shared" si="11"/>
        <v>145.25</v>
      </c>
      <c r="H255" s="81">
        <f t="shared" si="15"/>
        <v>2905</v>
      </c>
      <c r="I255" s="81">
        <f t="shared" si="13"/>
        <v>2905</v>
      </c>
    </row>
    <row r="256" spans="1:9" hidden="1">
      <c r="A256" s="195">
        <v>45393</v>
      </c>
      <c r="B256" s="196"/>
      <c r="C256" s="197" t="s">
        <v>137</v>
      </c>
      <c r="D256" s="106">
        <v>1</v>
      </c>
      <c r="E256" s="198" t="s">
        <v>463</v>
      </c>
      <c r="F256" s="81">
        <v>4357.5</v>
      </c>
      <c r="G256" s="81">
        <f t="shared" si="11"/>
        <v>145.25</v>
      </c>
      <c r="H256" s="81">
        <f t="shared" si="15"/>
        <v>2905</v>
      </c>
      <c r="I256" s="81">
        <f t="shared" si="13"/>
        <v>2905</v>
      </c>
    </row>
    <row r="257" spans="1:9" hidden="1">
      <c r="A257" s="195">
        <v>45393</v>
      </c>
      <c r="B257" s="196"/>
      <c r="C257" s="197" t="s">
        <v>137</v>
      </c>
      <c r="D257" s="106">
        <v>1</v>
      </c>
      <c r="E257" s="198" t="s">
        <v>463</v>
      </c>
      <c r="F257" s="81">
        <v>4357.5</v>
      </c>
      <c r="G257" s="81">
        <f t="shared" si="11"/>
        <v>145.25</v>
      </c>
      <c r="H257" s="81">
        <f t="shared" si="15"/>
        <v>2905</v>
      </c>
      <c r="I257" s="81">
        <f t="shared" si="13"/>
        <v>2905</v>
      </c>
    </row>
    <row r="258" spans="1:9" hidden="1">
      <c r="A258" s="195">
        <v>45393</v>
      </c>
      <c r="B258" s="196"/>
      <c r="C258" s="197" t="s">
        <v>137</v>
      </c>
      <c r="D258" s="106">
        <v>1</v>
      </c>
      <c r="E258" s="198" t="s">
        <v>463</v>
      </c>
      <c r="F258" s="81">
        <v>4357.5</v>
      </c>
      <c r="G258" s="81">
        <f t="shared" si="11"/>
        <v>145.25</v>
      </c>
      <c r="H258" s="81">
        <f t="shared" si="15"/>
        <v>2905</v>
      </c>
      <c r="I258" s="81">
        <f t="shared" si="13"/>
        <v>2905</v>
      </c>
    </row>
    <row r="259" spans="1:9" hidden="1">
      <c r="A259" s="195">
        <v>45393</v>
      </c>
      <c r="B259" s="196"/>
      <c r="C259" s="197" t="s">
        <v>137</v>
      </c>
      <c r="D259" s="106">
        <v>1</v>
      </c>
      <c r="E259" s="198" t="s">
        <v>463</v>
      </c>
      <c r="F259" s="81">
        <v>4357.5</v>
      </c>
      <c r="G259" s="81">
        <f t="shared" ref="G259:G322" si="16">+F259/30</f>
        <v>145.25</v>
      </c>
      <c r="H259" s="81">
        <f t="shared" si="15"/>
        <v>2905</v>
      </c>
      <c r="I259" s="81">
        <f t="shared" ref="I259:I322" si="17">+D259*H259</f>
        <v>2905</v>
      </c>
    </row>
    <row r="260" spans="1:9" hidden="1">
      <c r="A260" s="195">
        <v>45393</v>
      </c>
      <c r="B260" s="196"/>
      <c r="C260" s="197" t="s">
        <v>137</v>
      </c>
      <c r="D260" s="106">
        <v>1</v>
      </c>
      <c r="E260" s="198" t="s">
        <v>463</v>
      </c>
      <c r="F260" s="81">
        <v>4357.5</v>
      </c>
      <c r="G260" s="81">
        <f t="shared" si="16"/>
        <v>145.25</v>
      </c>
      <c r="H260" s="81">
        <f t="shared" si="15"/>
        <v>2905</v>
      </c>
      <c r="I260" s="81">
        <f t="shared" si="17"/>
        <v>2905</v>
      </c>
    </row>
    <row r="261" spans="1:9" hidden="1">
      <c r="A261" s="195">
        <v>45393</v>
      </c>
      <c r="B261" s="196"/>
      <c r="C261" s="197" t="s">
        <v>1385</v>
      </c>
      <c r="D261" s="106">
        <v>3</v>
      </c>
      <c r="E261" s="198" t="s">
        <v>463</v>
      </c>
      <c r="F261" s="81">
        <v>3703.2</v>
      </c>
      <c r="G261" s="81">
        <f t="shared" si="16"/>
        <v>123.44</v>
      </c>
      <c r="H261" s="81">
        <f t="shared" si="15"/>
        <v>2468.8000000000002</v>
      </c>
      <c r="I261" s="81">
        <f t="shared" si="17"/>
        <v>7406.4000000000005</v>
      </c>
    </row>
    <row r="262" spans="1:9" hidden="1">
      <c r="A262" s="195">
        <v>45393</v>
      </c>
      <c r="B262" s="196"/>
      <c r="C262" s="197" t="s">
        <v>187</v>
      </c>
      <c r="D262" s="106">
        <v>1</v>
      </c>
      <c r="E262" s="198" t="s">
        <v>463</v>
      </c>
      <c r="F262" s="81">
        <v>87613.5</v>
      </c>
      <c r="G262" s="81">
        <f t="shared" si="16"/>
        <v>2920.45</v>
      </c>
      <c r="H262" s="81">
        <f t="shared" si="15"/>
        <v>58409</v>
      </c>
      <c r="I262" s="81">
        <f t="shared" si="17"/>
        <v>58409</v>
      </c>
    </row>
    <row r="263" spans="1:9" hidden="1">
      <c r="A263" s="195">
        <v>45393</v>
      </c>
      <c r="B263" s="196"/>
      <c r="C263" s="197" t="s">
        <v>187</v>
      </c>
      <c r="D263" s="106">
        <v>1</v>
      </c>
      <c r="E263" s="198" t="s">
        <v>463</v>
      </c>
      <c r="F263" s="81">
        <v>87613.5</v>
      </c>
      <c r="G263" s="81">
        <f t="shared" si="16"/>
        <v>2920.45</v>
      </c>
      <c r="H263" s="81">
        <f t="shared" si="15"/>
        <v>58409</v>
      </c>
      <c r="I263" s="81">
        <f t="shared" si="17"/>
        <v>58409</v>
      </c>
    </row>
    <row r="264" spans="1:9" hidden="1">
      <c r="A264" s="195">
        <v>45393</v>
      </c>
      <c r="B264" s="196"/>
      <c r="C264" s="197" t="s">
        <v>187</v>
      </c>
      <c r="D264" s="106">
        <v>1</v>
      </c>
      <c r="E264" s="198" t="s">
        <v>463</v>
      </c>
      <c r="F264" s="81">
        <v>87613.5</v>
      </c>
      <c r="G264" s="81">
        <f t="shared" si="16"/>
        <v>2920.45</v>
      </c>
      <c r="H264" s="81">
        <f t="shared" si="15"/>
        <v>58409</v>
      </c>
      <c r="I264" s="81">
        <f t="shared" si="17"/>
        <v>58409</v>
      </c>
    </row>
    <row r="265" spans="1:9" hidden="1">
      <c r="A265" s="195">
        <v>45393</v>
      </c>
      <c r="B265" s="196"/>
      <c r="C265" s="197" t="s">
        <v>1381</v>
      </c>
      <c r="D265" s="106">
        <v>1</v>
      </c>
      <c r="E265" s="198" t="s">
        <v>463</v>
      </c>
      <c r="F265" s="81">
        <v>65444.25</v>
      </c>
      <c r="G265" s="81">
        <f t="shared" si="16"/>
        <v>2181.4749999999999</v>
      </c>
      <c r="H265" s="81">
        <f t="shared" si="15"/>
        <v>43629.5</v>
      </c>
      <c r="I265" s="81">
        <f t="shared" si="17"/>
        <v>43629.5</v>
      </c>
    </row>
    <row r="266" spans="1:9" hidden="1">
      <c r="A266" s="195">
        <v>45393</v>
      </c>
      <c r="B266" s="196"/>
      <c r="C266" s="197" t="s">
        <v>1381</v>
      </c>
      <c r="D266" s="106">
        <v>1</v>
      </c>
      <c r="E266" s="198" t="s">
        <v>463</v>
      </c>
      <c r="F266" s="81">
        <v>65444.25</v>
      </c>
      <c r="G266" s="81">
        <f t="shared" si="16"/>
        <v>2181.4749999999999</v>
      </c>
      <c r="H266" s="81">
        <f t="shared" si="15"/>
        <v>43629.5</v>
      </c>
      <c r="I266" s="81">
        <f t="shared" si="17"/>
        <v>43629.5</v>
      </c>
    </row>
    <row r="267" spans="1:9" hidden="1">
      <c r="A267" s="195">
        <v>45393</v>
      </c>
      <c r="B267" s="196"/>
      <c r="C267" s="197" t="s">
        <v>1381</v>
      </c>
      <c r="D267" s="106">
        <v>1</v>
      </c>
      <c r="E267" s="198" t="s">
        <v>463</v>
      </c>
      <c r="F267" s="81">
        <v>65444.25</v>
      </c>
      <c r="G267" s="81">
        <f t="shared" si="16"/>
        <v>2181.4749999999999</v>
      </c>
      <c r="H267" s="81">
        <f t="shared" si="15"/>
        <v>43629.5</v>
      </c>
      <c r="I267" s="81">
        <f t="shared" si="17"/>
        <v>43629.5</v>
      </c>
    </row>
    <row r="268" spans="1:9" hidden="1">
      <c r="A268" s="195">
        <v>45393</v>
      </c>
      <c r="B268" s="196"/>
      <c r="C268" s="197" t="s">
        <v>1386</v>
      </c>
      <c r="D268" s="106">
        <v>2</v>
      </c>
      <c r="E268" s="198" t="s">
        <v>463</v>
      </c>
      <c r="F268" s="81">
        <v>2867.2</v>
      </c>
      <c r="G268" s="81">
        <f t="shared" si="16"/>
        <v>95.573333333333323</v>
      </c>
      <c r="H268" s="81">
        <f t="shared" si="15"/>
        <v>1911.4666666666665</v>
      </c>
      <c r="I268" s="81">
        <f t="shared" si="17"/>
        <v>3822.9333333333329</v>
      </c>
    </row>
    <row r="269" spans="1:9" hidden="1">
      <c r="A269" s="195">
        <v>45393</v>
      </c>
      <c r="B269" s="196"/>
      <c r="C269" s="197" t="s">
        <v>1387</v>
      </c>
      <c r="D269" s="106">
        <v>1</v>
      </c>
      <c r="E269" s="198" t="s">
        <v>463</v>
      </c>
      <c r="F269" s="81">
        <v>8034.4</v>
      </c>
      <c r="G269" s="81">
        <f t="shared" si="16"/>
        <v>267.81333333333333</v>
      </c>
      <c r="H269" s="81">
        <f t="shared" si="15"/>
        <v>5356.2666666666664</v>
      </c>
      <c r="I269" s="81">
        <f t="shared" si="17"/>
        <v>5356.2666666666664</v>
      </c>
    </row>
    <row r="270" spans="1:9" hidden="1">
      <c r="A270" s="195">
        <v>45393</v>
      </c>
      <c r="B270" s="196"/>
      <c r="C270" s="197" t="s">
        <v>189</v>
      </c>
      <c r="D270" s="106">
        <v>2</v>
      </c>
      <c r="E270" s="198" t="s">
        <v>462</v>
      </c>
      <c r="F270" s="81">
        <v>19405.5</v>
      </c>
      <c r="G270" s="81">
        <f t="shared" si="16"/>
        <v>646.85</v>
      </c>
      <c r="H270" s="81">
        <f t="shared" si="15"/>
        <v>12937</v>
      </c>
      <c r="I270" s="81">
        <f t="shared" si="17"/>
        <v>25874</v>
      </c>
    </row>
    <row r="271" spans="1:9" hidden="1">
      <c r="A271" s="195">
        <v>45393</v>
      </c>
      <c r="B271" s="196"/>
      <c r="C271" s="197" t="s">
        <v>137</v>
      </c>
      <c r="D271" s="106">
        <v>1</v>
      </c>
      <c r="E271" s="198" t="s">
        <v>462</v>
      </c>
      <c r="F271" s="81">
        <v>4357.5</v>
      </c>
      <c r="G271" s="81">
        <f t="shared" si="16"/>
        <v>145.25</v>
      </c>
      <c r="H271" s="81">
        <f t="shared" si="15"/>
        <v>2905</v>
      </c>
      <c r="I271" s="81">
        <f t="shared" si="17"/>
        <v>2905</v>
      </c>
    </row>
    <row r="272" spans="1:9" hidden="1">
      <c r="A272" s="195">
        <v>45393</v>
      </c>
      <c r="B272" s="196"/>
      <c r="C272" s="197" t="s">
        <v>189</v>
      </c>
      <c r="D272" s="106">
        <v>1</v>
      </c>
      <c r="E272" s="80" t="s">
        <v>456</v>
      </c>
      <c r="F272" s="81">
        <v>19405.5</v>
      </c>
      <c r="G272" s="81">
        <f t="shared" si="16"/>
        <v>646.85</v>
      </c>
      <c r="H272" s="81">
        <f t="shared" ref="H272:H299" si="18">+G272*20</f>
        <v>12937</v>
      </c>
      <c r="I272" s="81">
        <f t="shared" si="17"/>
        <v>12937</v>
      </c>
    </row>
    <row r="273" spans="1:9" hidden="1">
      <c r="A273" s="195">
        <v>45393</v>
      </c>
      <c r="B273" s="196"/>
      <c r="C273" s="197" t="s">
        <v>137</v>
      </c>
      <c r="D273" s="106">
        <v>1</v>
      </c>
      <c r="E273" s="80" t="s">
        <v>456</v>
      </c>
      <c r="F273" s="81">
        <v>4357.5</v>
      </c>
      <c r="G273" s="81">
        <f t="shared" si="16"/>
        <v>145.25</v>
      </c>
      <c r="H273" s="81">
        <f t="shared" si="18"/>
        <v>2905</v>
      </c>
      <c r="I273" s="81">
        <f t="shared" si="17"/>
        <v>2905</v>
      </c>
    </row>
    <row r="274" spans="1:9" hidden="1">
      <c r="A274" s="195">
        <v>45393</v>
      </c>
      <c r="B274" s="196"/>
      <c r="C274" s="197" t="s">
        <v>155</v>
      </c>
      <c r="D274" s="106">
        <v>1</v>
      </c>
      <c r="E274" s="80" t="s">
        <v>456</v>
      </c>
      <c r="F274" s="81">
        <v>963.2</v>
      </c>
      <c r="G274" s="81">
        <f t="shared" si="16"/>
        <v>32.106666666666669</v>
      </c>
      <c r="H274" s="81">
        <f t="shared" si="18"/>
        <v>642.13333333333344</v>
      </c>
      <c r="I274" s="81">
        <f t="shared" si="17"/>
        <v>642.13333333333344</v>
      </c>
    </row>
    <row r="275" spans="1:9" hidden="1">
      <c r="A275" s="195">
        <v>45393</v>
      </c>
      <c r="B275" s="196"/>
      <c r="C275" s="197" t="s">
        <v>157</v>
      </c>
      <c r="D275" s="106">
        <v>1</v>
      </c>
      <c r="E275" s="80" t="s">
        <v>456</v>
      </c>
      <c r="F275" s="81">
        <v>20188.5</v>
      </c>
      <c r="G275" s="81">
        <f t="shared" si="16"/>
        <v>672.95</v>
      </c>
      <c r="H275" s="81">
        <f t="shared" si="18"/>
        <v>13459</v>
      </c>
      <c r="I275" s="81">
        <f t="shared" si="17"/>
        <v>13459</v>
      </c>
    </row>
    <row r="276" spans="1:9" hidden="1">
      <c r="A276" s="195">
        <v>45393</v>
      </c>
      <c r="B276" s="196"/>
      <c r="C276" s="197" t="s">
        <v>189</v>
      </c>
      <c r="D276" s="106">
        <v>1</v>
      </c>
      <c r="E276" s="80" t="s">
        <v>455</v>
      </c>
      <c r="F276" s="81">
        <v>19405.5</v>
      </c>
      <c r="G276" s="81">
        <f t="shared" si="16"/>
        <v>646.85</v>
      </c>
      <c r="H276" s="81">
        <f t="shared" si="18"/>
        <v>12937</v>
      </c>
      <c r="I276" s="81">
        <f t="shared" si="17"/>
        <v>12937</v>
      </c>
    </row>
    <row r="277" spans="1:9" hidden="1">
      <c r="A277" s="195">
        <v>45393</v>
      </c>
      <c r="B277" s="196"/>
      <c r="C277" s="197" t="s">
        <v>137</v>
      </c>
      <c r="D277" s="106">
        <v>1</v>
      </c>
      <c r="E277" s="80" t="s">
        <v>455</v>
      </c>
      <c r="F277" s="81">
        <v>4357.5</v>
      </c>
      <c r="G277" s="81">
        <f t="shared" si="16"/>
        <v>145.25</v>
      </c>
      <c r="H277" s="81">
        <f t="shared" si="18"/>
        <v>2905</v>
      </c>
      <c r="I277" s="81">
        <f t="shared" si="17"/>
        <v>2905</v>
      </c>
    </row>
    <row r="278" spans="1:9" hidden="1">
      <c r="A278" s="195">
        <v>45393</v>
      </c>
      <c r="B278" s="196"/>
      <c r="C278" s="197" t="s">
        <v>155</v>
      </c>
      <c r="D278" s="106">
        <v>1</v>
      </c>
      <c r="E278" s="80" t="s">
        <v>455</v>
      </c>
      <c r="F278" s="81">
        <v>963.2</v>
      </c>
      <c r="G278" s="81">
        <f t="shared" si="16"/>
        <v>32.106666666666669</v>
      </c>
      <c r="H278" s="81">
        <f t="shared" si="18"/>
        <v>642.13333333333344</v>
      </c>
      <c r="I278" s="81">
        <f t="shared" si="17"/>
        <v>642.13333333333344</v>
      </c>
    </row>
    <row r="279" spans="1:9" hidden="1">
      <c r="A279" s="195">
        <v>45393</v>
      </c>
      <c r="B279" s="196"/>
      <c r="C279" s="197" t="s">
        <v>157</v>
      </c>
      <c r="D279" s="106">
        <v>1</v>
      </c>
      <c r="E279" s="80" t="s">
        <v>455</v>
      </c>
      <c r="F279" s="81">
        <v>20188.5</v>
      </c>
      <c r="G279" s="81">
        <f t="shared" si="16"/>
        <v>672.95</v>
      </c>
      <c r="H279" s="81">
        <f t="shared" si="18"/>
        <v>13459</v>
      </c>
      <c r="I279" s="81">
        <f t="shared" si="17"/>
        <v>13459</v>
      </c>
    </row>
    <row r="280" spans="1:9" hidden="1">
      <c r="A280" s="195">
        <v>45393</v>
      </c>
      <c r="B280" s="196"/>
      <c r="C280" s="197" t="s">
        <v>189</v>
      </c>
      <c r="D280" s="106">
        <v>1</v>
      </c>
      <c r="E280" s="198" t="s">
        <v>1374</v>
      </c>
      <c r="F280" s="81">
        <v>19405.5</v>
      </c>
      <c r="G280" s="81">
        <f t="shared" si="16"/>
        <v>646.85</v>
      </c>
      <c r="H280" s="81">
        <f t="shared" si="18"/>
        <v>12937</v>
      </c>
      <c r="I280" s="81">
        <f t="shared" si="17"/>
        <v>12937</v>
      </c>
    </row>
    <row r="281" spans="1:9" hidden="1">
      <c r="A281" s="195">
        <v>45393</v>
      </c>
      <c r="B281" s="196"/>
      <c r="C281" s="197" t="s">
        <v>137</v>
      </c>
      <c r="D281" s="106">
        <v>1</v>
      </c>
      <c r="E281" s="198" t="s">
        <v>1374</v>
      </c>
      <c r="F281" s="81">
        <v>4357.5</v>
      </c>
      <c r="G281" s="81">
        <f t="shared" si="16"/>
        <v>145.25</v>
      </c>
      <c r="H281" s="81">
        <f t="shared" si="18"/>
        <v>2905</v>
      </c>
      <c r="I281" s="81">
        <f t="shared" si="17"/>
        <v>2905</v>
      </c>
    </row>
    <row r="282" spans="1:9" hidden="1">
      <c r="A282" s="195">
        <v>45393</v>
      </c>
      <c r="B282" s="196"/>
      <c r="C282" s="197" t="s">
        <v>155</v>
      </c>
      <c r="D282" s="106">
        <v>1</v>
      </c>
      <c r="E282" s="198" t="s">
        <v>1374</v>
      </c>
      <c r="F282" s="81">
        <v>963.2</v>
      </c>
      <c r="G282" s="81">
        <f t="shared" si="16"/>
        <v>32.106666666666669</v>
      </c>
      <c r="H282" s="81">
        <f t="shared" si="18"/>
        <v>642.13333333333344</v>
      </c>
      <c r="I282" s="81">
        <f t="shared" si="17"/>
        <v>642.13333333333344</v>
      </c>
    </row>
    <row r="283" spans="1:9" hidden="1">
      <c r="A283" s="195">
        <v>45393</v>
      </c>
      <c r="B283" s="196"/>
      <c r="C283" s="197" t="s">
        <v>189</v>
      </c>
      <c r="D283" s="106">
        <v>2</v>
      </c>
      <c r="E283" s="198" t="s">
        <v>1371</v>
      </c>
      <c r="F283" s="81">
        <v>19405.5</v>
      </c>
      <c r="G283" s="81">
        <f t="shared" si="16"/>
        <v>646.85</v>
      </c>
      <c r="H283" s="81">
        <f t="shared" si="18"/>
        <v>12937</v>
      </c>
      <c r="I283" s="81">
        <f t="shared" si="17"/>
        <v>25874</v>
      </c>
    </row>
    <row r="284" spans="1:9" hidden="1">
      <c r="A284" s="195">
        <v>45393</v>
      </c>
      <c r="B284" s="196"/>
      <c r="C284" s="197" t="s">
        <v>137</v>
      </c>
      <c r="D284" s="106">
        <v>1</v>
      </c>
      <c r="E284" s="198" t="s">
        <v>1371</v>
      </c>
      <c r="F284" s="81">
        <v>4357.5</v>
      </c>
      <c r="G284" s="81">
        <f t="shared" si="16"/>
        <v>145.25</v>
      </c>
      <c r="H284" s="81">
        <f t="shared" si="18"/>
        <v>2905</v>
      </c>
      <c r="I284" s="81">
        <f t="shared" si="17"/>
        <v>2905</v>
      </c>
    </row>
    <row r="285" spans="1:9" hidden="1">
      <c r="A285" s="195">
        <v>45393</v>
      </c>
      <c r="B285" s="196"/>
      <c r="C285" s="197" t="s">
        <v>155</v>
      </c>
      <c r="D285" s="106">
        <v>1</v>
      </c>
      <c r="E285" s="198" t="s">
        <v>1371</v>
      </c>
      <c r="F285" s="81">
        <v>963.2</v>
      </c>
      <c r="G285" s="81">
        <f t="shared" si="16"/>
        <v>32.106666666666669</v>
      </c>
      <c r="H285" s="81">
        <f t="shared" si="18"/>
        <v>642.13333333333344</v>
      </c>
      <c r="I285" s="81">
        <f t="shared" si="17"/>
        <v>642.13333333333344</v>
      </c>
    </row>
    <row r="286" spans="1:9" hidden="1">
      <c r="A286" s="195">
        <v>45393</v>
      </c>
      <c r="B286" s="196"/>
      <c r="C286" s="197" t="s">
        <v>189</v>
      </c>
      <c r="D286" s="106">
        <v>1</v>
      </c>
      <c r="E286" s="198" t="s">
        <v>1375</v>
      </c>
      <c r="F286" s="81">
        <v>19405.5</v>
      </c>
      <c r="G286" s="81">
        <f t="shared" si="16"/>
        <v>646.85</v>
      </c>
      <c r="H286" s="81">
        <f t="shared" si="18"/>
        <v>12937</v>
      </c>
      <c r="I286" s="81">
        <f t="shared" si="17"/>
        <v>12937</v>
      </c>
    </row>
    <row r="287" spans="1:9" hidden="1">
      <c r="A287" s="195">
        <v>45393</v>
      </c>
      <c r="B287" s="196"/>
      <c r="C287" s="197" t="s">
        <v>137</v>
      </c>
      <c r="D287" s="106">
        <v>1</v>
      </c>
      <c r="E287" s="198" t="s">
        <v>1375</v>
      </c>
      <c r="F287" s="81">
        <v>4357.5</v>
      </c>
      <c r="G287" s="81">
        <f t="shared" si="16"/>
        <v>145.25</v>
      </c>
      <c r="H287" s="81">
        <f t="shared" si="18"/>
        <v>2905</v>
      </c>
      <c r="I287" s="81">
        <f t="shared" si="17"/>
        <v>2905</v>
      </c>
    </row>
    <row r="288" spans="1:9" hidden="1">
      <c r="A288" s="195">
        <v>45393</v>
      </c>
      <c r="B288" s="196"/>
      <c r="C288" s="197" t="s">
        <v>155</v>
      </c>
      <c r="D288" s="106">
        <v>1</v>
      </c>
      <c r="E288" s="198" t="s">
        <v>1375</v>
      </c>
      <c r="F288" s="81">
        <v>963.2</v>
      </c>
      <c r="G288" s="81">
        <f t="shared" si="16"/>
        <v>32.106666666666669</v>
      </c>
      <c r="H288" s="81">
        <f t="shared" si="18"/>
        <v>642.13333333333344</v>
      </c>
      <c r="I288" s="81">
        <f t="shared" si="17"/>
        <v>642.13333333333344</v>
      </c>
    </row>
    <row r="289" spans="1:9" hidden="1">
      <c r="A289" s="195">
        <v>45393</v>
      </c>
      <c r="B289" s="196"/>
      <c r="C289" s="197" t="s">
        <v>189</v>
      </c>
      <c r="D289" s="106">
        <v>1</v>
      </c>
      <c r="E289" s="198" t="s">
        <v>1376</v>
      </c>
      <c r="F289" s="81">
        <v>19405.5</v>
      </c>
      <c r="G289" s="81">
        <f t="shared" si="16"/>
        <v>646.85</v>
      </c>
      <c r="H289" s="81">
        <f t="shared" si="18"/>
        <v>12937</v>
      </c>
      <c r="I289" s="81">
        <f t="shared" si="17"/>
        <v>12937</v>
      </c>
    </row>
    <row r="290" spans="1:9" hidden="1">
      <c r="A290" s="195">
        <v>45393</v>
      </c>
      <c r="B290" s="196"/>
      <c r="C290" s="197" t="s">
        <v>137</v>
      </c>
      <c r="D290" s="106">
        <v>1</v>
      </c>
      <c r="E290" s="198" t="s">
        <v>1376</v>
      </c>
      <c r="F290" s="81">
        <v>4357.5</v>
      </c>
      <c r="G290" s="81">
        <f t="shared" si="16"/>
        <v>145.25</v>
      </c>
      <c r="H290" s="81">
        <f t="shared" si="18"/>
        <v>2905</v>
      </c>
      <c r="I290" s="81">
        <f t="shared" si="17"/>
        <v>2905</v>
      </c>
    </row>
    <row r="291" spans="1:9" hidden="1">
      <c r="A291" s="195">
        <v>45393</v>
      </c>
      <c r="B291" s="196"/>
      <c r="C291" s="197" t="s">
        <v>155</v>
      </c>
      <c r="D291" s="106">
        <v>1</v>
      </c>
      <c r="E291" s="198" t="s">
        <v>1376</v>
      </c>
      <c r="F291" s="81">
        <v>963.2</v>
      </c>
      <c r="G291" s="81">
        <f t="shared" si="16"/>
        <v>32.106666666666669</v>
      </c>
      <c r="H291" s="81">
        <f t="shared" si="18"/>
        <v>642.13333333333344</v>
      </c>
      <c r="I291" s="81">
        <f t="shared" si="17"/>
        <v>642.13333333333344</v>
      </c>
    </row>
    <row r="292" spans="1:9" hidden="1">
      <c r="A292" s="195">
        <v>45393</v>
      </c>
      <c r="B292" s="196"/>
      <c r="C292" s="197" t="s">
        <v>189</v>
      </c>
      <c r="D292" s="106">
        <v>1</v>
      </c>
      <c r="E292" s="198" t="s">
        <v>1377</v>
      </c>
      <c r="F292" s="81">
        <v>19405.5</v>
      </c>
      <c r="G292" s="81">
        <f t="shared" si="16"/>
        <v>646.85</v>
      </c>
      <c r="H292" s="81">
        <f t="shared" si="18"/>
        <v>12937</v>
      </c>
      <c r="I292" s="81">
        <f t="shared" si="17"/>
        <v>12937</v>
      </c>
    </row>
    <row r="293" spans="1:9" hidden="1">
      <c r="A293" s="195">
        <v>45393</v>
      </c>
      <c r="B293" s="196"/>
      <c r="C293" s="197" t="s">
        <v>137</v>
      </c>
      <c r="D293" s="106">
        <v>1</v>
      </c>
      <c r="E293" s="198" t="s">
        <v>1377</v>
      </c>
      <c r="F293" s="81">
        <v>4357.5</v>
      </c>
      <c r="G293" s="81">
        <f t="shared" si="16"/>
        <v>145.25</v>
      </c>
      <c r="H293" s="81">
        <f t="shared" si="18"/>
        <v>2905</v>
      </c>
      <c r="I293" s="81">
        <f t="shared" si="17"/>
        <v>2905</v>
      </c>
    </row>
    <row r="294" spans="1:9" hidden="1">
      <c r="A294" s="195">
        <v>45393</v>
      </c>
      <c r="B294" s="196"/>
      <c r="C294" s="197" t="s">
        <v>155</v>
      </c>
      <c r="D294" s="106">
        <v>1</v>
      </c>
      <c r="E294" s="198" t="s">
        <v>1377</v>
      </c>
      <c r="F294" s="81">
        <v>963.2</v>
      </c>
      <c r="G294" s="81">
        <f t="shared" si="16"/>
        <v>32.106666666666669</v>
      </c>
      <c r="H294" s="81">
        <f t="shared" si="18"/>
        <v>642.13333333333344</v>
      </c>
      <c r="I294" s="81">
        <f t="shared" si="17"/>
        <v>642.13333333333344</v>
      </c>
    </row>
    <row r="295" spans="1:9" hidden="1">
      <c r="A295" s="195">
        <v>45393</v>
      </c>
      <c r="B295" s="196"/>
      <c r="C295" s="197" t="s">
        <v>189</v>
      </c>
      <c r="D295" s="106">
        <v>4</v>
      </c>
      <c r="E295" s="198" t="s">
        <v>464</v>
      </c>
      <c r="F295" s="81">
        <v>19405.5</v>
      </c>
      <c r="G295" s="81">
        <f t="shared" si="16"/>
        <v>646.85</v>
      </c>
      <c r="H295" s="81">
        <f t="shared" si="18"/>
        <v>12937</v>
      </c>
      <c r="I295" s="81">
        <f t="shared" si="17"/>
        <v>51748</v>
      </c>
    </row>
    <row r="296" spans="1:9" hidden="1">
      <c r="A296" s="195">
        <v>45393</v>
      </c>
      <c r="B296" s="196"/>
      <c r="C296" s="197" t="s">
        <v>137</v>
      </c>
      <c r="D296" s="106">
        <v>2</v>
      </c>
      <c r="E296" s="198" t="s">
        <v>464</v>
      </c>
      <c r="F296" s="81">
        <v>4357.5</v>
      </c>
      <c r="G296" s="81">
        <f t="shared" si="16"/>
        <v>145.25</v>
      </c>
      <c r="H296" s="81">
        <f t="shared" si="18"/>
        <v>2905</v>
      </c>
      <c r="I296" s="81">
        <f t="shared" si="17"/>
        <v>5810</v>
      </c>
    </row>
    <row r="297" spans="1:9" hidden="1">
      <c r="A297" s="195">
        <v>45393</v>
      </c>
      <c r="B297" s="196"/>
      <c r="C297" s="197" t="s">
        <v>181</v>
      </c>
      <c r="D297" s="106">
        <v>1</v>
      </c>
      <c r="E297" s="198" t="s">
        <v>464</v>
      </c>
      <c r="F297" s="84">
        <v>20069.25</v>
      </c>
      <c r="G297" s="81">
        <f t="shared" si="16"/>
        <v>668.97500000000002</v>
      </c>
      <c r="H297" s="81">
        <f t="shared" si="18"/>
        <v>13379.5</v>
      </c>
      <c r="I297" s="81">
        <f t="shared" si="17"/>
        <v>13379.5</v>
      </c>
    </row>
    <row r="298" spans="1:9" hidden="1">
      <c r="A298" s="195">
        <v>45393</v>
      </c>
      <c r="B298" s="196"/>
      <c r="C298" s="197" t="s">
        <v>181</v>
      </c>
      <c r="D298" s="106">
        <v>1</v>
      </c>
      <c r="E298" s="198" t="s">
        <v>464</v>
      </c>
      <c r="F298" s="84">
        <v>20069.25</v>
      </c>
      <c r="G298" s="81">
        <f t="shared" si="16"/>
        <v>668.97500000000002</v>
      </c>
      <c r="H298" s="81">
        <f t="shared" si="18"/>
        <v>13379.5</v>
      </c>
      <c r="I298" s="81">
        <f t="shared" si="17"/>
        <v>13379.5</v>
      </c>
    </row>
    <row r="299" spans="1:9" hidden="1">
      <c r="A299" s="195">
        <v>45393</v>
      </c>
      <c r="B299" s="196"/>
      <c r="C299" s="197" t="s">
        <v>181</v>
      </c>
      <c r="D299" s="106">
        <v>1</v>
      </c>
      <c r="E299" s="198" t="s">
        <v>464</v>
      </c>
      <c r="F299" s="84">
        <v>20069.25</v>
      </c>
      <c r="G299" s="81">
        <f t="shared" si="16"/>
        <v>668.97500000000002</v>
      </c>
      <c r="H299" s="81">
        <f t="shared" si="18"/>
        <v>13379.5</v>
      </c>
      <c r="I299" s="81">
        <f t="shared" si="17"/>
        <v>13379.5</v>
      </c>
    </row>
    <row r="300" spans="1:9" hidden="1">
      <c r="A300" s="195">
        <v>45390</v>
      </c>
      <c r="B300" s="196"/>
      <c r="C300" s="197" t="s">
        <v>188</v>
      </c>
      <c r="D300" s="106">
        <v>6</v>
      </c>
      <c r="E300" s="198" t="s">
        <v>463</v>
      </c>
      <c r="F300" s="81">
        <v>655.20000000000005</v>
      </c>
      <c r="G300" s="81">
        <f t="shared" si="16"/>
        <v>21.84</v>
      </c>
      <c r="H300" s="81">
        <f>+G300*23</f>
        <v>502.32</v>
      </c>
      <c r="I300" s="81">
        <f t="shared" si="17"/>
        <v>3013.92</v>
      </c>
    </row>
    <row r="301" spans="1:9" hidden="1">
      <c r="A301" s="195">
        <v>45390</v>
      </c>
      <c r="B301" s="196"/>
      <c r="C301" s="197" t="s">
        <v>1388</v>
      </c>
      <c r="D301" s="106">
        <v>10</v>
      </c>
      <c r="E301" s="198" t="s">
        <v>463</v>
      </c>
      <c r="F301" s="81">
        <v>1508</v>
      </c>
      <c r="G301" s="81">
        <f t="shared" si="16"/>
        <v>50.266666666666666</v>
      </c>
      <c r="H301" s="81">
        <f t="shared" ref="H301:H302" si="19">+G301*23</f>
        <v>1156.1333333333332</v>
      </c>
      <c r="I301" s="81">
        <f t="shared" si="17"/>
        <v>11561.333333333332</v>
      </c>
    </row>
    <row r="302" spans="1:9" hidden="1">
      <c r="A302" s="195">
        <v>45390</v>
      </c>
      <c r="B302" s="196"/>
      <c r="C302" s="197" t="s">
        <v>189</v>
      </c>
      <c r="D302" s="106">
        <v>7</v>
      </c>
      <c r="E302" s="198" t="s">
        <v>463</v>
      </c>
      <c r="F302" s="81">
        <v>19405.5</v>
      </c>
      <c r="G302" s="81">
        <f t="shared" si="16"/>
        <v>646.85</v>
      </c>
      <c r="H302" s="81">
        <f t="shared" si="19"/>
        <v>14877.550000000001</v>
      </c>
      <c r="I302" s="81">
        <f t="shared" si="17"/>
        <v>104142.85</v>
      </c>
    </row>
    <row r="303" spans="1:9" hidden="1">
      <c r="A303" s="195">
        <v>45386</v>
      </c>
      <c r="B303" s="196"/>
      <c r="C303" s="197" t="s">
        <v>187</v>
      </c>
      <c r="D303" s="106">
        <v>1</v>
      </c>
      <c r="E303" s="198" t="s">
        <v>1373</v>
      </c>
      <c r="F303" s="81">
        <v>87613.5</v>
      </c>
      <c r="G303" s="81">
        <f t="shared" si="16"/>
        <v>2920.45</v>
      </c>
      <c r="H303" s="81">
        <f>+G303*27</f>
        <v>78852.149999999994</v>
      </c>
      <c r="I303" s="81">
        <f t="shared" si="17"/>
        <v>78852.149999999994</v>
      </c>
    </row>
    <row r="304" spans="1:9" hidden="1">
      <c r="A304" s="195">
        <v>45386</v>
      </c>
      <c r="B304" s="196"/>
      <c r="C304" s="197" t="s">
        <v>157</v>
      </c>
      <c r="D304" s="106">
        <v>1</v>
      </c>
      <c r="E304" s="80" t="s">
        <v>455</v>
      </c>
      <c r="F304" s="81">
        <v>20188.5</v>
      </c>
      <c r="G304" s="81">
        <f t="shared" si="16"/>
        <v>672.95</v>
      </c>
      <c r="H304" s="81">
        <f t="shared" ref="H304:H305" si="20">+G304*27</f>
        <v>18169.650000000001</v>
      </c>
      <c r="I304" s="81">
        <f t="shared" si="17"/>
        <v>18169.650000000001</v>
      </c>
    </row>
    <row r="305" spans="1:9" hidden="1">
      <c r="A305" s="195">
        <v>45386</v>
      </c>
      <c r="B305" s="196"/>
      <c r="C305" s="197" t="s">
        <v>157</v>
      </c>
      <c r="D305" s="106">
        <v>1</v>
      </c>
      <c r="E305" s="80" t="s">
        <v>456</v>
      </c>
      <c r="F305" s="81">
        <v>20188.5</v>
      </c>
      <c r="G305" s="81">
        <f t="shared" si="16"/>
        <v>672.95</v>
      </c>
      <c r="H305" s="81">
        <f t="shared" si="20"/>
        <v>18169.650000000001</v>
      </c>
      <c r="I305" s="81">
        <f t="shared" si="17"/>
        <v>18169.650000000001</v>
      </c>
    </row>
    <row r="306" spans="1:9" hidden="1">
      <c r="A306" s="195">
        <v>45385</v>
      </c>
      <c r="B306" s="196"/>
      <c r="C306" s="197" t="s">
        <v>157</v>
      </c>
      <c r="D306" s="106">
        <v>1</v>
      </c>
      <c r="E306" s="80" t="s">
        <v>457</v>
      </c>
      <c r="F306" s="81">
        <v>20188.5</v>
      </c>
      <c r="G306" s="81">
        <f t="shared" si="16"/>
        <v>672.95</v>
      </c>
      <c r="H306" s="81">
        <f>+G306*28</f>
        <v>18842.600000000002</v>
      </c>
      <c r="I306" s="81">
        <f t="shared" si="17"/>
        <v>18842.600000000002</v>
      </c>
    </row>
    <row r="307" spans="1:9" hidden="1">
      <c r="A307" s="195">
        <v>45386</v>
      </c>
      <c r="B307" s="196"/>
      <c r="C307" s="197" t="s">
        <v>187</v>
      </c>
      <c r="D307" s="106">
        <v>1</v>
      </c>
      <c r="E307" s="80" t="s">
        <v>1384</v>
      </c>
      <c r="F307" s="81">
        <v>87613.5</v>
      </c>
      <c r="G307" s="81">
        <f t="shared" si="16"/>
        <v>2920.45</v>
      </c>
      <c r="H307" s="81">
        <f>+G307*27</f>
        <v>78852.149999999994</v>
      </c>
      <c r="I307" s="81">
        <f t="shared" si="17"/>
        <v>78852.149999999994</v>
      </c>
    </row>
    <row r="308" spans="1:9" hidden="1">
      <c r="A308" s="195">
        <v>45386</v>
      </c>
      <c r="B308" s="196"/>
      <c r="C308" s="197" t="s">
        <v>187</v>
      </c>
      <c r="D308" s="106">
        <v>1</v>
      </c>
      <c r="E308" s="198" t="s">
        <v>1383</v>
      </c>
      <c r="F308" s="81">
        <v>87613.5</v>
      </c>
      <c r="G308" s="81">
        <f t="shared" si="16"/>
        <v>2920.45</v>
      </c>
      <c r="H308" s="81">
        <f t="shared" ref="H308:H309" si="21">+G308*27</f>
        <v>78852.149999999994</v>
      </c>
      <c r="I308" s="81">
        <f t="shared" si="17"/>
        <v>78852.149999999994</v>
      </c>
    </row>
    <row r="309" spans="1:9" hidden="1">
      <c r="A309" s="195">
        <v>45386</v>
      </c>
      <c r="B309" s="196"/>
      <c r="C309" s="197" t="s">
        <v>187</v>
      </c>
      <c r="D309" s="106">
        <v>1</v>
      </c>
      <c r="E309" s="198" t="s">
        <v>1383</v>
      </c>
      <c r="F309" s="81">
        <v>87613.5</v>
      </c>
      <c r="G309" s="81">
        <f t="shared" si="16"/>
        <v>2920.45</v>
      </c>
      <c r="H309" s="81">
        <f t="shared" si="21"/>
        <v>78852.149999999994</v>
      </c>
      <c r="I309" s="81">
        <f t="shared" si="17"/>
        <v>78852.149999999994</v>
      </c>
    </row>
    <row r="310" spans="1:9">
      <c r="A310" s="195">
        <v>45383</v>
      </c>
      <c r="B310" s="196"/>
      <c r="C310" s="197" t="s">
        <v>136</v>
      </c>
      <c r="D310" s="106">
        <v>2</v>
      </c>
      <c r="E310" s="198" t="s">
        <v>1374</v>
      </c>
      <c r="F310" s="81">
        <v>9943.5</v>
      </c>
      <c r="G310" s="81">
        <f t="shared" si="16"/>
        <v>331.45</v>
      </c>
      <c r="H310" s="81">
        <f>+G310*30</f>
        <v>9943.5</v>
      </c>
      <c r="I310" s="81">
        <f t="shared" si="17"/>
        <v>19887</v>
      </c>
    </row>
    <row r="311" spans="1:9" hidden="1">
      <c r="A311" s="195">
        <v>45383</v>
      </c>
      <c r="B311" s="196"/>
      <c r="C311" s="197" t="s">
        <v>156</v>
      </c>
      <c r="D311" s="106">
        <v>1</v>
      </c>
      <c r="E311" s="198" t="s">
        <v>1374</v>
      </c>
      <c r="F311" s="81">
        <v>19469.25</v>
      </c>
      <c r="G311" s="81">
        <f t="shared" si="16"/>
        <v>648.97500000000002</v>
      </c>
      <c r="H311" s="81">
        <f t="shared" ref="H311:H330" si="22">+G311*30</f>
        <v>19469.25</v>
      </c>
      <c r="I311" s="81">
        <f t="shared" si="17"/>
        <v>19469.25</v>
      </c>
    </row>
    <row r="312" spans="1:9" hidden="1">
      <c r="A312" s="195">
        <v>45383</v>
      </c>
      <c r="B312" s="196"/>
      <c r="C312" s="197" t="s">
        <v>157</v>
      </c>
      <c r="D312" s="106">
        <v>2</v>
      </c>
      <c r="E312" s="198" t="s">
        <v>1374</v>
      </c>
      <c r="F312" s="81">
        <v>20188.5</v>
      </c>
      <c r="G312" s="81">
        <f t="shared" si="16"/>
        <v>672.95</v>
      </c>
      <c r="H312" s="81">
        <f t="shared" si="22"/>
        <v>20188.5</v>
      </c>
      <c r="I312" s="81">
        <f t="shared" si="17"/>
        <v>40377</v>
      </c>
    </row>
    <row r="313" spans="1:9">
      <c r="A313" s="195">
        <v>45383</v>
      </c>
      <c r="B313" s="196"/>
      <c r="C313" s="197" t="s">
        <v>136</v>
      </c>
      <c r="D313" s="106">
        <v>2</v>
      </c>
      <c r="E313" s="198" t="s">
        <v>1371</v>
      </c>
      <c r="F313" s="81">
        <v>9943.5</v>
      </c>
      <c r="G313" s="81">
        <f t="shared" si="16"/>
        <v>331.45</v>
      </c>
      <c r="H313" s="81">
        <f t="shared" si="22"/>
        <v>9943.5</v>
      </c>
      <c r="I313" s="81">
        <f t="shared" si="17"/>
        <v>19887</v>
      </c>
    </row>
    <row r="314" spans="1:9" hidden="1">
      <c r="A314" s="195">
        <v>45383</v>
      </c>
      <c r="B314" s="196"/>
      <c r="C314" s="197" t="s">
        <v>156</v>
      </c>
      <c r="D314" s="106">
        <v>1</v>
      </c>
      <c r="E314" s="198" t="s">
        <v>1371</v>
      </c>
      <c r="F314" s="81">
        <v>19469.25</v>
      </c>
      <c r="G314" s="81">
        <f t="shared" si="16"/>
        <v>648.97500000000002</v>
      </c>
      <c r="H314" s="81">
        <f t="shared" si="22"/>
        <v>19469.25</v>
      </c>
      <c r="I314" s="81">
        <f t="shared" si="17"/>
        <v>19469.25</v>
      </c>
    </row>
    <row r="315" spans="1:9" hidden="1">
      <c r="A315" s="195">
        <v>45383</v>
      </c>
      <c r="B315" s="196"/>
      <c r="C315" s="197" t="s">
        <v>156</v>
      </c>
      <c r="D315" s="106">
        <v>1</v>
      </c>
      <c r="E315" s="198" t="s">
        <v>1371</v>
      </c>
      <c r="F315" s="81">
        <v>19469.25</v>
      </c>
      <c r="G315" s="81">
        <f t="shared" si="16"/>
        <v>648.97500000000002</v>
      </c>
      <c r="H315" s="81">
        <f t="shared" si="22"/>
        <v>19469.25</v>
      </c>
      <c r="I315" s="81">
        <f t="shared" si="17"/>
        <v>19469.25</v>
      </c>
    </row>
    <row r="316" spans="1:9" hidden="1">
      <c r="A316" s="195">
        <v>45383</v>
      </c>
      <c r="B316" s="196"/>
      <c r="C316" s="197" t="s">
        <v>157</v>
      </c>
      <c r="D316" s="106">
        <v>3</v>
      </c>
      <c r="E316" s="198" t="s">
        <v>1371</v>
      </c>
      <c r="F316" s="81">
        <v>20188.5</v>
      </c>
      <c r="G316" s="81">
        <f t="shared" si="16"/>
        <v>672.95</v>
      </c>
      <c r="H316" s="81">
        <f t="shared" si="22"/>
        <v>20188.5</v>
      </c>
      <c r="I316" s="81">
        <f t="shared" si="17"/>
        <v>60565.5</v>
      </c>
    </row>
    <row r="317" spans="1:9">
      <c r="A317" s="195">
        <v>45383</v>
      </c>
      <c r="B317" s="196"/>
      <c r="C317" s="197" t="s">
        <v>136</v>
      </c>
      <c r="D317" s="106">
        <v>2</v>
      </c>
      <c r="E317" s="198" t="s">
        <v>1375</v>
      </c>
      <c r="F317" s="81">
        <v>9943.5</v>
      </c>
      <c r="G317" s="81">
        <f t="shared" si="16"/>
        <v>331.45</v>
      </c>
      <c r="H317" s="81">
        <f t="shared" si="22"/>
        <v>9943.5</v>
      </c>
      <c r="I317" s="81">
        <f t="shared" si="17"/>
        <v>19887</v>
      </c>
    </row>
    <row r="318" spans="1:9" hidden="1">
      <c r="A318" s="195">
        <v>45383</v>
      </c>
      <c r="B318" s="196"/>
      <c r="C318" s="197" t="s">
        <v>156</v>
      </c>
      <c r="D318" s="106">
        <v>1</v>
      </c>
      <c r="E318" s="198" t="s">
        <v>1375</v>
      </c>
      <c r="F318" s="81">
        <v>19469.25</v>
      </c>
      <c r="G318" s="81">
        <f t="shared" si="16"/>
        <v>648.97500000000002</v>
      </c>
      <c r="H318" s="81">
        <f t="shared" si="22"/>
        <v>19469.25</v>
      </c>
      <c r="I318" s="81">
        <f t="shared" si="17"/>
        <v>19469.25</v>
      </c>
    </row>
    <row r="319" spans="1:9" hidden="1">
      <c r="A319" s="195">
        <v>45383</v>
      </c>
      <c r="B319" s="196"/>
      <c r="C319" s="197" t="s">
        <v>157</v>
      </c>
      <c r="D319" s="106">
        <v>1</v>
      </c>
      <c r="E319" s="198" t="s">
        <v>1375</v>
      </c>
      <c r="F319" s="81">
        <v>20188.5</v>
      </c>
      <c r="G319" s="81">
        <f t="shared" si="16"/>
        <v>672.95</v>
      </c>
      <c r="H319" s="81">
        <f t="shared" si="22"/>
        <v>20188.5</v>
      </c>
      <c r="I319" s="81">
        <f t="shared" si="17"/>
        <v>20188.5</v>
      </c>
    </row>
    <row r="320" spans="1:9" hidden="1">
      <c r="A320" s="195">
        <v>45383</v>
      </c>
      <c r="B320" s="196"/>
      <c r="C320" s="197" t="s">
        <v>166</v>
      </c>
      <c r="D320" s="106">
        <v>1</v>
      </c>
      <c r="E320" s="198" t="s">
        <v>1375</v>
      </c>
      <c r="F320" s="81">
        <v>2753.6</v>
      </c>
      <c r="G320" s="81">
        <f t="shared" si="16"/>
        <v>91.786666666666662</v>
      </c>
      <c r="H320" s="81">
        <f t="shared" si="22"/>
        <v>2753.6</v>
      </c>
      <c r="I320" s="81">
        <f t="shared" si="17"/>
        <v>2753.6</v>
      </c>
    </row>
    <row r="321" spans="1:9">
      <c r="A321" s="195">
        <v>45383</v>
      </c>
      <c r="B321" s="196"/>
      <c r="C321" s="197" t="s">
        <v>136</v>
      </c>
      <c r="D321" s="106">
        <v>2</v>
      </c>
      <c r="E321" s="198" t="s">
        <v>1376</v>
      </c>
      <c r="F321" s="81">
        <v>9943.5</v>
      </c>
      <c r="G321" s="81">
        <f t="shared" si="16"/>
        <v>331.45</v>
      </c>
      <c r="H321" s="81">
        <f t="shared" si="22"/>
        <v>9943.5</v>
      </c>
      <c r="I321" s="81">
        <f t="shared" si="17"/>
        <v>19887</v>
      </c>
    </row>
    <row r="322" spans="1:9" hidden="1">
      <c r="A322" s="195">
        <v>45383</v>
      </c>
      <c r="B322" s="196"/>
      <c r="C322" s="197" t="s">
        <v>156</v>
      </c>
      <c r="D322" s="106">
        <v>1</v>
      </c>
      <c r="E322" s="198" t="s">
        <v>1376</v>
      </c>
      <c r="F322" s="81">
        <v>19469.25</v>
      </c>
      <c r="G322" s="81">
        <f t="shared" si="16"/>
        <v>648.97500000000002</v>
      </c>
      <c r="H322" s="81">
        <f t="shared" si="22"/>
        <v>19469.25</v>
      </c>
      <c r="I322" s="81">
        <f t="shared" si="17"/>
        <v>19469.25</v>
      </c>
    </row>
    <row r="323" spans="1:9" hidden="1">
      <c r="A323" s="195">
        <v>45383</v>
      </c>
      <c r="B323" s="196"/>
      <c r="C323" s="197" t="s">
        <v>157</v>
      </c>
      <c r="D323" s="106">
        <v>1</v>
      </c>
      <c r="E323" s="198" t="s">
        <v>1376</v>
      </c>
      <c r="F323" s="81">
        <v>20188.5</v>
      </c>
      <c r="G323" s="81">
        <f t="shared" ref="G323:G330" si="23">+F323/30</f>
        <v>672.95</v>
      </c>
      <c r="H323" s="81">
        <f t="shared" si="22"/>
        <v>20188.5</v>
      </c>
      <c r="I323" s="81">
        <f t="shared" ref="I323:I330" si="24">+D323*H323</f>
        <v>20188.5</v>
      </c>
    </row>
    <row r="324" spans="1:9">
      <c r="A324" s="195">
        <v>45383</v>
      </c>
      <c r="B324" s="196"/>
      <c r="C324" s="197" t="s">
        <v>136</v>
      </c>
      <c r="D324" s="106">
        <v>2</v>
      </c>
      <c r="E324" s="198" t="s">
        <v>1373</v>
      </c>
      <c r="F324" s="81">
        <v>9943.5</v>
      </c>
      <c r="G324" s="81">
        <f t="shared" si="23"/>
        <v>331.45</v>
      </c>
      <c r="H324" s="81">
        <f t="shared" si="22"/>
        <v>9943.5</v>
      </c>
      <c r="I324" s="81">
        <f t="shared" si="24"/>
        <v>19887</v>
      </c>
    </row>
    <row r="325" spans="1:9" hidden="1">
      <c r="A325" s="195">
        <v>45383</v>
      </c>
      <c r="B325" s="196"/>
      <c r="C325" s="197" t="s">
        <v>140</v>
      </c>
      <c r="D325" s="106">
        <v>1</v>
      </c>
      <c r="E325" s="198" t="s">
        <v>1373</v>
      </c>
      <c r="F325" s="81">
        <v>17405.599999999999</v>
      </c>
      <c r="G325" s="81">
        <f t="shared" si="23"/>
        <v>580.18666666666661</v>
      </c>
      <c r="H325" s="81">
        <f t="shared" si="22"/>
        <v>17405.599999999999</v>
      </c>
      <c r="I325" s="81">
        <f t="shared" si="24"/>
        <v>17405.599999999999</v>
      </c>
    </row>
    <row r="326" spans="1:9" hidden="1">
      <c r="A326" s="195">
        <v>45383</v>
      </c>
      <c r="B326" s="196"/>
      <c r="C326" s="197" t="s">
        <v>157</v>
      </c>
      <c r="D326" s="106">
        <v>2</v>
      </c>
      <c r="E326" s="198" t="s">
        <v>1373</v>
      </c>
      <c r="F326" s="81">
        <v>20188.5</v>
      </c>
      <c r="G326" s="81">
        <f t="shared" si="23"/>
        <v>672.95</v>
      </c>
      <c r="H326" s="81">
        <f t="shared" si="22"/>
        <v>20188.5</v>
      </c>
      <c r="I326" s="81">
        <f t="shared" si="24"/>
        <v>40377</v>
      </c>
    </row>
    <row r="327" spans="1:9">
      <c r="A327" s="195">
        <v>45383</v>
      </c>
      <c r="B327" s="196"/>
      <c r="C327" s="197" t="s">
        <v>136</v>
      </c>
      <c r="D327" s="106">
        <v>2</v>
      </c>
      <c r="E327" s="198" t="s">
        <v>1377</v>
      </c>
      <c r="F327" s="81">
        <v>9943.5</v>
      </c>
      <c r="G327" s="81">
        <f t="shared" si="23"/>
        <v>331.45</v>
      </c>
      <c r="H327" s="81">
        <f t="shared" si="22"/>
        <v>9943.5</v>
      </c>
      <c r="I327" s="81">
        <f t="shared" si="24"/>
        <v>19887</v>
      </c>
    </row>
    <row r="328" spans="1:9" hidden="1">
      <c r="A328" s="195">
        <v>45383</v>
      </c>
      <c r="B328" s="196"/>
      <c r="C328" s="197" t="s">
        <v>156</v>
      </c>
      <c r="D328" s="106">
        <v>1</v>
      </c>
      <c r="E328" s="198" t="s">
        <v>1377</v>
      </c>
      <c r="F328" s="81">
        <v>19469.25</v>
      </c>
      <c r="G328" s="81">
        <f t="shared" si="23"/>
        <v>648.97500000000002</v>
      </c>
      <c r="H328" s="81">
        <f t="shared" si="22"/>
        <v>19469.25</v>
      </c>
      <c r="I328" s="81">
        <f t="shared" si="24"/>
        <v>19469.25</v>
      </c>
    </row>
    <row r="329" spans="1:9" hidden="1">
      <c r="A329" s="195">
        <v>45383</v>
      </c>
      <c r="B329" s="196"/>
      <c r="C329" s="197" t="s">
        <v>156</v>
      </c>
      <c r="D329" s="106">
        <v>1</v>
      </c>
      <c r="E329" s="198" t="s">
        <v>1377</v>
      </c>
      <c r="F329" s="81">
        <v>19469.25</v>
      </c>
      <c r="G329" s="81">
        <f t="shared" si="23"/>
        <v>648.97500000000002</v>
      </c>
      <c r="H329" s="81">
        <f t="shared" si="22"/>
        <v>19469.25</v>
      </c>
      <c r="I329" s="81">
        <f t="shared" si="24"/>
        <v>19469.25</v>
      </c>
    </row>
    <row r="330" spans="1:9" hidden="1">
      <c r="A330" s="195">
        <v>45383</v>
      </c>
      <c r="B330" s="196"/>
      <c r="C330" s="197" t="s">
        <v>157</v>
      </c>
      <c r="D330" s="106">
        <v>1</v>
      </c>
      <c r="E330" s="198" t="s">
        <v>1377</v>
      </c>
      <c r="F330" s="81">
        <v>20188.5</v>
      </c>
      <c r="G330" s="81">
        <f t="shared" si="23"/>
        <v>672.95</v>
      </c>
      <c r="H330" s="81">
        <f t="shared" si="22"/>
        <v>20188.5</v>
      </c>
      <c r="I330" s="81">
        <f t="shared" si="24"/>
        <v>20188.5</v>
      </c>
    </row>
    <row r="331" spans="1:9" hidden="1">
      <c r="I331" s="83">
        <f>SUM(I2:I330)</f>
        <v>7016330.0116666779</v>
      </c>
    </row>
  </sheetData>
  <autoFilter ref="A1:I331">
    <filterColumn colId="2">
      <filters>
        <filter val="CARRO EXPRIMIDOR DE 35 LITROS"/>
      </filters>
    </filterColumn>
  </autoFilter>
  <mergeCells count="3">
    <mergeCell ref="J145:M145"/>
    <mergeCell ref="J146:M146"/>
    <mergeCell ref="J147:M14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Z11"/>
  <sheetViews>
    <sheetView zoomScaleNormal="100" workbookViewId="0">
      <selection activeCell="D5" sqref="D5"/>
    </sheetView>
  </sheetViews>
  <sheetFormatPr baseColWidth="10" defaultRowHeight="15"/>
  <cols>
    <col min="2" max="2" width="17.42578125" customWidth="1"/>
    <col min="3" max="3" width="11.28515625" customWidth="1"/>
    <col min="4" max="4" width="10.7109375" customWidth="1"/>
    <col min="5" max="5" width="13.7109375" customWidth="1"/>
    <col min="6" max="6" width="14.7109375" customWidth="1"/>
    <col min="7" max="7" width="12.42578125" customWidth="1"/>
    <col min="8" max="8" width="14.140625" customWidth="1"/>
    <col min="9" max="9" width="12.42578125" customWidth="1"/>
    <col min="10" max="10" width="13" customWidth="1"/>
    <col min="11" max="11" width="14" customWidth="1"/>
    <col min="12" max="12" width="14.28515625" customWidth="1"/>
    <col min="13" max="13" width="10.7109375" customWidth="1"/>
    <col min="14" max="14" width="14.85546875" customWidth="1"/>
    <col min="15" max="15" width="13.42578125" customWidth="1"/>
    <col min="16" max="16" width="17.42578125" customWidth="1"/>
    <col min="17" max="17" width="13.7109375" customWidth="1"/>
    <col min="18" max="18" width="17.42578125" customWidth="1"/>
    <col min="19" max="19" width="16.7109375" customWidth="1"/>
    <col min="20" max="20" width="10.5703125" customWidth="1"/>
    <col min="21" max="21" width="15.85546875" customWidth="1"/>
    <col min="22" max="22" width="16.5703125" customWidth="1"/>
    <col min="23" max="23" width="10.5703125" customWidth="1"/>
    <col min="24" max="24" width="12.85546875" customWidth="1"/>
    <col min="25" max="25" width="12.140625" customWidth="1"/>
    <col min="26" max="26" width="10.5703125" customWidth="1"/>
    <col min="27" max="27" width="13.7109375" customWidth="1"/>
    <col min="28" max="28" width="12.140625" customWidth="1"/>
    <col min="29" max="29" width="10.5703125" customWidth="1"/>
    <col min="30" max="30" width="16.5703125" customWidth="1"/>
    <col min="31" max="31" width="12.140625" customWidth="1"/>
    <col min="32" max="32" width="10.5703125" customWidth="1"/>
    <col min="33" max="33" width="14.140625" customWidth="1"/>
    <col min="34" max="34" width="12.140625" customWidth="1"/>
    <col min="35" max="35" width="10.5703125" customWidth="1"/>
    <col min="36" max="36" width="13.42578125" customWidth="1"/>
    <col min="37" max="37" width="26.7109375" customWidth="1"/>
    <col min="38" max="38" width="10.5703125" customWidth="1"/>
    <col min="39" max="39" width="13.7109375" customWidth="1"/>
    <col min="40" max="40" width="22.42578125" customWidth="1"/>
    <col min="41" max="41" width="10.5703125" customWidth="1"/>
    <col min="42" max="42" width="12.5703125" customWidth="1"/>
    <col min="43" max="43" width="13.5703125" customWidth="1"/>
    <col min="44" max="44" width="10.5703125" customWidth="1"/>
    <col min="45" max="45" width="12.5703125" customWidth="1"/>
    <col min="46" max="46" width="12.85546875" customWidth="1"/>
    <col min="47" max="47" width="10.5703125" customWidth="1"/>
    <col min="48" max="48" width="12.5703125" customWidth="1"/>
    <col min="52" max="52" width="10.5703125" customWidth="1"/>
    <col min="54" max="54" width="13.28515625" bestFit="1" customWidth="1"/>
    <col min="55" max="55" width="16.7109375" customWidth="1"/>
    <col min="57" max="57" width="25.5703125" bestFit="1" customWidth="1"/>
    <col min="60" max="60" width="19.140625" bestFit="1" customWidth="1"/>
    <col min="61" max="61" width="16.42578125" bestFit="1" customWidth="1"/>
    <col min="63" max="63" width="23.85546875" bestFit="1" customWidth="1"/>
    <col min="64" max="64" width="16.5703125" bestFit="1" customWidth="1"/>
    <col min="66" max="66" width="20.85546875" bestFit="1" customWidth="1"/>
    <col min="67" max="67" width="12.7109375" customWidth="1"/>
    <col min="73" max="73" width="17.85546875" customWidth="1"/>
    <col min="75" max="75" width="12.42578125" customWidth="1"/>
    <col min="76" max="76" width="19.7109375" customWidth="1"/>
  </cols>
  <sheetData>
    <row r="1" spans="1:78" s="43" customFormat="1" ht="34.5" customHeight="1">
      <c r="A1" s="236" t="s">
        <v>190</v>
      </c>
      <c r="B1" s="236"/>
      <c r="C1" s="237" t="s">
        <v>191</v>
      </c>
      <c r="D1" s="41" t="s">
        <v>192</v>
      </c>
      <c r="E1" s="238" t="s">
        <v>193</v>
      </c>
      <c r="F1" s="235" t="s">
        <v>194</v>
      </c>
      <c r="G1" s="41" t="s">
        <v>195</v>
      </c>
      <c r="H1" s="238" t="s">
        <v>193</v>
      </c>
      <c r="I1" s="239" t="s">
        <v>196</v>
      </c>
      <c r="J1" s="41" t="s">
        <v>197</v>
      </c>
      <c r="K1" s="238" t="s">
        <v>193</v>
      </c>
      <c r="L1" s="239" t="s">
        <v>198</v>
      </c>
      <c r="M1" s="41" t="s">
        <v>199</v>
      </c>
      <c r="N1" s="238" t="s">
        <v>193</v>
      </c>
      <c r="O1" s="239" t="s">
        <v>200</v>
      </c>
      <c r="P1" s="41" t="s">
        <v>201</v>
      </c>
      <c r="Q1" s="238" t="s">
        <v>193</v>
      </c>
      <c r="R1" s="235" t="s">
        <v>202</v>
      </c>
      <c r="S1" s="41" t="s">
        <v>203</v>
      </c>
      <c r="T1" s="238" t="s">
        <v>193</v>
      </c>
      <c r="U1" s="235" t="s">
        <v>204</v>
      </c>
      <c r="V1" s="41" t="s">
        <v>205</v>
      </c>
      <c r="W1" s="238" t="s">
        <v>193</v>
      </c>
      <c r="X1" s="239" t="s">
        <v>206</v>
      </c>
      <c r="Y1" s="41" t="s">
        <v>207</v>
      </c>
      <c r="Z1" s="238" t="s">
        <v>193</v>
      </c>
      <c r="AA1" s="235" t="s">
        <v>208</v>
      </c>
      <c r="AB1" s="41" t="s">
        <v>209</v>
      </c>
      <c r="AC1" s="238" t="s">
        <v>193</v>
      </c>
      <c r="AD1" s="235" t="s">
        <v>210</v>
      </c>
      <c r="AE1" s="41" t="s">
        <v>211</v>
      </c>
      <c r="AF1" s="240" t="s">
        <v>193</v>
      </c>
      <c r="AG1" s="235" t="s">
        <v>212</v>
      </c>
      <c r="AH1" s="41" t="s">
        <v>213</v>
      </c>
      <c r="AI1" s="240" t="s">
        <v>193</v>
      </c>
      <c r="AJ1" s="239" t="s">
        <v>214</v>
      </c>
      <c r="AK1" s="42" t="s">
        <v>215</v>
      </c>
      <c r="AL1" s="238" t="s">
        <v>193</v>
      </c>
      <c r="AM1" s="239" t="s">
        <v>216</v>
      </c>
      <c r="AN1" s="42" t="s">
        <v>217</v>
      </c>
      <c r="AO1" s="238" t="s">
        <v>193</v>
      </c>
      <c r="AP1" s="242" t="s">
        <v>218</v>
      </c>
      <c r="AQ1" s="41" t="s">
        <v>219</v>
      </c>
      <c r="AR1" s="238" t="s">
        <v>193</v>
      </c>
      <c r="AS1" s="239" t="s">
        <v>220</v>
      </c>
      <c r="AT1" s="41" t="s">
        <v>221</v>
      </c>
      <c r="AU1" s="238" t="s">
        <v>193</v>
      </c>
      <c r="AV1" s="239" t="s">
        <v>222</v>
      </c>
      <c r="AW1" s="41" t="s">
        <v>223</v>
      </c>
      <c r="AX1" s="238" t="s">
        <v>193</v>
      </c>
      <c r="AY1" s="235" t="s">
        <v>224</v>
      </c>
      <c r="AZ1" s="41" t="s">
        <v>225</v>
      </c>
      <c r="BA1" s="243" t="s">
        <v>193</v>
      </c>
      <c r="BB1" s="243" t="s">
        <v>226</v>
      </c>
      <c r="BC1" s="41" t="s">
        <v>227</v>
      </c>
      <c r="BD1" s="238" t="s">
        <v>193</v>
      </c>
      <c r="BE1" s="239" t="s">
        <v>228</v>
      </c>
      <c r="BF1" s="41" t="s">
        <v>229</v>
      </c>
      <c r="BG1" s="238" t="s">
        <v>193</v>
      </c>
      <c r="BH1" s="235" t="s">
        <v>230</v>
      </c>
      <c r="BI1" s="41" t="s">
        <v>231</v>
      </c>
      <c r="BJ1" s="238" t="s">
        <v>193</v>
      </c>
      <c r="BK1" s="242" t="s">
        <v>232</v>
      </c>
      <c r="BL1" s="41" t="s">
        <v>233</v>
      </c>
      <c r="BM1" s="238" t="s">
        <v>193</v>
      </c>
      <c r="BN1" s="239" t="s">
        <v>234</v>
      </c>
      <c r="BO1" s="41" t="s">
        <v>235</v>
      </c>
      <c r="BP1" s="238" t="s">
        <v>193</v>
      </c>
      <c r="BQ1" s="239" t="s">
        <v>236</v>
      </c>
      <c r="BR1" s="41" t="s">
        <v>237</v>
      </c>
      <c r="BS1" s="238" t="s">
        <v>193</v>
      </c>
      <c r="BT1" s="239" t="s">
        <v>238</v>
      </c>
      <c r="BU1" s="41" t="s">
        <v>239</v>
      </c>
      <c r="BV1" s="238" t="s">
        <v>193</v>
      </c>
      <c r="BW1" s="239" t="s">
        <v>240</v>
      </c>
      <c r="BX1" s="41" t="s">
        <v>241</v>
      </c>
      <c r="BY1" s="238" t="s">
        <v>193</v>
      </c>
      <c r="BZ1" s="235" t="s">
        <v>242</v>
      </c>
    </row>
    <row r="2" spans="1:78" s="43" customFormat="1" ht="33.6" customHeight="1">
      <c r="A2" s="236"/>
      <c r="B2" s="236"/>
      <c r="C2" s="237"/>
      <c r="D2" s="41" t="s">
        <v>56</v>
      </c>
      <c r="E2" s="238"/>
      <c r="F2" s="235"/>
      <c r="G2" s="41" t="s">
        <v>57</v>
      </c>
      <c r="H2" s="238"/>
      <c r="I2" s="239"/>
      <c r="J2" s="41" t="s">
        <v>58</v>
      </c>
      <c r="K2" s="238"/>
      <c r="L2" s="239"/>
      <c r="M2" s="41" t="s">
        <v>59</v>
      </c>
      <c r="N2" s="238"/>
      <c r="O2" s="239"/>
      <c r="P2" s="41" t="s">
        <v>60</v>
      </c>
      <c r="Q2" s="238"/>
      <c r="R2" s="235"/>
      <c r="S2" s="41" t="s">
        <v>61</v>
      </c>
      <c r="T2" s="238"/>
      <c r="U2" s="235"/>
      <c r="V2" s="41" t="s">
        <v>62</v>
      </c>
      <c r="W2" s="238"/>
      <c r="X2" s="239"/>
      <c r="Y2" s="41" t="s">
        <v>63</v>
      </c>
      <c r="Z2" s="238"/>
      <c r="AA2" s="235"/>
      <c r="AB2" s="41" t="s">
        <v>64</v>
      </c>
      <c r="AC2" s="238"/>
      <c r="AD2" s="235"/>
      <c r="AE2" s="41" t="s">
        <v>65</v>
      </c>
      <c r="AF2" s="240"/>
      <c r="AG2" s="235"/>
      <c r="AH2" s="41" t="s">
        <v>66</v>
      </c>
      <c r="AI2" s="240"/>
      <c r="AJ2" s="239"/>
      <c r="AK2" s="41" t="s">
        <v>67</v>
      </c>
      <c r="AL2" s="238"/>
      <c r="AM2" s="239"/>
      <c r="AN2" s="41" t="s">
        <v>67</v>
      </c>
      <c r="AO2" s="238"/>
      <c r="AP2" s="242"/>
      <c r="AQ2" s="41" t="s">
        <v>68</v>
      </c>
      <c r="AR2" s="238"/>
      <c r="AS2" s="239"/>
      <c r="AT2" s="41" t="s">
        <v>69</v>
      </c>
      <c r="AU2" s="238"/>
      <c r="AV2" s="239"/>
      <c r="AW2" s="41" t="s">
        <v>70</v>
      </c>
      <c r="AX2" s="238"/>
      <c r="AY2" s="235"/>
      <c r="AZ2" s="41" t="s">
        <v>71</v>
      </c>
      <c r="BA2" s="243"/>
      <c r="BB2" s="243"/>
      <c r="BC2" s="41" t="s">
        <v>72</v>
      </c>
      <c r="BD2" s="238"/>
      <c r="BE2" s="239"/>
      <c r="BF2" s="41" t="s">
        <v>73</v>
      </c>
      <c r="BG2" s="238"/>
      <c r="BH2" s="235"/>
      <c r="BI2" s="41" t="s">
        <v>74</v>
      </c>
      <c r="BJ2" s="238"/>
      <c r="BK2" s="242"/>
      <c r="BL2" s="41" t="s">
        <v>75</v>
      </c>
      <c r="BM2" s="238"/>
      <c r="BN2" s="239"/>
      <c r="BO2" s="41" t="s">
        <v>76</v>
      </c>
      <c r="BP2" s="238"/>
      <c r="BQ2" s="239"/>
      <c r="BR2" s="41" t="s">
        <v>77</v>
      </c>
      <c r="BS2" s="238"/>
      <c r="BT2" s="239"/>
      <c r="BU2" s="41" t="s">
        <v>78</v>
      </c>
      <c r="BV2" s="238"/>
      <c r="BW2" s="239"/>
      <c r="BX2" s="41" t="s">
        <v>79</v>
      </c>
      <c r="BY2" s="238"/>
      <c r="BZ2" s="235"/>
    </row>
    <row r="3" spans="1:78" ht="23.1" customHeight="1">
      <c r="A3" s="241" t="s">
        <v>243</v>
      </c>
      <c r="B3" s="241"/>
      <c r="C3" s="44">
        <v>130</v>
      </c>
      <c r="D3" s="45">
        <v>32</v>
      </c>
      <c r="E3" s="46">
        <v>32</v>
      </c>
      <c r="F3" s="47">
        <f>D3-E3</f>
        <v>0</v>
      </c>
      <c r="G3" s="45">
        <v>11</v>
      </c>
      <c r="H3" s="46">
        <v>11</v>
      </c>
      <c r="I3" s="47">
        <f>G3-H3</f>
        <v>0</v>
      </c>
      <c r="J3" s="45">
        <v>2</v>
      </c>
      <c r="K3" s="46">
        <v>2</v>
      </c>
      <c r="L3" s="47">
        <f>K3-J3</f>
        <v>0</v>
      </c>
      <c r="M3" s="45">
        <v>2</v>
      </c>
      <c r="N3" s="46">
        <v>2</v>
      </c>
      <c r="O3" s="46">
        <f>M3-2</f>
        <v>0</v>
      </c>
      <c r="P3" s="45">
        <v>10</v>
      </c>
      <c r="Q3" s="46">
        <v>10</v>
      </c>
      <c r="R3" s="46">
        <v>0</v>
      </c>
      <c r="S3" s="46">
        <v>8</v>
      </c>
      <c r="T3" s="46">
        <v>8</v>
      </c>
      <c r="U3" s="46">
        <v>0</v>
      </c>
      <c r="V3" s="46">
        <v>6</v>
      </c>
      <c r="W3" s="46">
        <v>6</v>
      </c>
      <c r="X3" s="46">
        <v>0</v>
      </c>
      <c r="Y3" s="46">
        <v>4</v>
      </c>
      <c r="Z3" s="46">
        <v>4</v>
      </c>
      <c r="AA3" s="46">
        <f>Y3-Z3</f>
        <v>0</v>
      </c>
      <c r="AB3" s="46">
        <v>6</v>
      </c>
      <c r="AC3" s="46">
        <v>6</v>
      </c>
      <c r="AD3" s="46">
        <f>AB3-AC3</f>
        <v>0</v>
      </c>
      <c r="AE3" s="46">
        <v>8</v>
      </c>
      <c r="AF3" s="46">
        <v>8</v>
      </c>
      <c r="AG3" s="46">
        <f>AF3-AE3</f>
        <v>0</v>
      </c>
      <c r="AH3" s="46">
        <v>8</v>
      </c>
      <c r="AI3" s="46">
        <v>8</v>
      </c>
      <c r="AJ3" s="46">
        <f>AH3-AI3</f>
        <v>0</v>
      </c>
      <c r="AK3" s="46">
        <v>2</v>
      </c>
      <c r="AL3" s="46">
        <v>2</v>
      </c>
      <c r="AM3" s="46">
        <f>AK3-AL3</f>
        <v>0</v>
      </c>
      <c r="AN3" s="46">
        <v>1</v>
      </c>
      <c r="AO3" s="46">
        <v>2</v>
      </c>
      <c r="AP3" s="48">
        <f>AN3-AO3</f>
        <v>-1</v>
      </c>
      <c r="AQ3" s="46">
        <v>2</v>
      </c>
      <c r="AR3" s="46">
        <v>2</v>
      </c>
      <c r="AS3" s="46">
        <f>AR3-AQ3</f>
        <v>0</v>
      </c>
      <c r="AT3" s="46">
        <v>2</v>
      </c>
      <c r="AU3" s="46">
        <v>2</v>
      </c>
      <c r="AV3" s="46">
        <f>AT3-AU3</f>
        <v>0</v>
      </c>
      <c r="AW3" s="46">
        <v>4</v>
      </c>
      <c r="AX3" s="46">
        <v>4</v>
      </c>
      <c r="AY3" s="46">
        <f>AW3-AX3</f>
        <v>0</v>
      </c>
      <c r="AZ3" s="46">
        <v>1</v>
      </c>
      <c r="BA3" s="46">
        <v>1</v>
      </c>
      <c r="BB3" s="46">
        <f>BA3-AZ3</f>
        <v>0</v>
      </c>
      <c r="BC3" s="46">
        <v>4</v>
      </c>
      <c r="BD3" s="46">
        <v>4</v>
      </c>
      <c r="BE3" s="46">
        <v>0</v>
      </c>
      <c r="BF3" s="46">
        <v>3</v>
      </c>
      <c r="BG3" s="46">
        <v>2</v>
      </c>
      <c r="BH3" s="46">
        <v>1</v>
      </c>
      <c r="BI3" s="45">
        <v>2</v>
      </c>
      <c r="BJ3" s="45">
        <v>3</v>
      </c>
      <c r="BK3" s="48">
        <f>BI3-BJ3</f>
        <v>-1</v>
      </c>
      <c r="BL3" s="46">
        <v>2</v>
      </c>
      <c r="BM3" s="46">
        <v>2</v>
      </c>
      <c r="BN3" s="46">
        <v>0</v>
      </c>
      <c r="BO3" s="46">
        <v>2</v>
      </c>
      <c r="BP3" s="46">
        <v>2</v>
      </c>
      <c r="BQ3" s="46">
        <v>0</v>
      </c>
      <c r="BR3" s="46">
        <v>3</v>
      </c>
      <c r="BS3" s="46">
        <v>3</v>
      </c>
      <c r="BT3" s="46">
        <f>BR3-BS3</f>
        <v>0</v>
      </c>
      <c r="BU3" s="46">
        <v>2</v>
      </c>
      <c r="BV3" s="46">
        <v>2</v>
      </c>
      <c r="BW3" s="46">
        <v>0</v>
      </c>
      <c r="BX3" s="46">
        <v>3</v>
      </c>
      <c r="BY3" s="49">
        <v>2</v>
      </c>
      <c r="BZ3" s="49">
        <v>1</v>
      </c>
    </row>
    <row r="4" spans="1:78" ht="23.1" customHeight="1">
      <c r="A4" s="241" t="s">
        <v>244</v>
      </c>
      <c r="B4" s="241"/>
      <c r="C4" s="44">
        <v>40</v>
      </c>
      <c r="D4" s="45">
        <v>12</v>
      </c>
      <c r="E4" s="46">
        <v>10</v>
      </c>
      <c r="F4" s="50">
        <f>SUM(D4-E4)</f>
        <v>2</v>
      </c>
      <c r="G4" s="45">
        <v>3</v>
      </c>
      <c r="H4" s="46">
        <v>3</v>
      </c>
      <c r="I4" s="47">
        <f t="shared" ref="I4:I6" si="0">G4-H4</f>
        <v>0</v>
      </c>
      <c r="J4" s="45">
        <v>2</v>
      </c>
      <c r="K4" s="46">
        <v>2</v>
      </c>
      <c r="L4" s="47">
        <f t="shared" ref="L4:L6" si="1">K4-J4</f>
        <v>0</v>
      </c>
      <c r="M4" s="45"/>
      <c r="N4" s="46"/>
      <c r="O4" s="46"/>
      <c r="P4" s="45">
        <v>2</v>
      </c>
      <c r="Q4" s="46">
        <v>0</v>
      </c>
      <c r="R4" s="51">
        <f>P4-Q4</f>
        <v>2</v>
      </c>
      <c r="S4" s="46">
        <v>2</v>
      </c>
      <c r="T4" s="46">
        <v>0</v>
      </c>
      <c r="U4" s="46">
        <v>2</v>
      </c>
      <c r="V4" s="46">
        <v>2</v>
      </c>
      <c r="W4" s="46">
        <v>2</v>
      </c>
      <c r="X4" s="46">
        <v>0</v>
      </c>
      <c r="Y4" s="46">
        <v>1</v>
      </c>
      <c r="Z4" s="46">
        <v>0</v>
      </c>
      <c r="AA4" s="51">
        <f>Y4-Z4</f>
        <v>1</v>
      </c>
      <c r="AB4" s="46">
        <v>2</v>
      </c>
      <c r="AC4" s="46">
        <v>1</v>
      </c>
      <c r="AD4" s="51">
        <f>AB4-AC4</f>
        <v>1</v>
      </c>
      <c r="AE4" s="46">
        <v>1</v>
      </c>
      <c r="AF4" s="46">
        <v>1</v>
      </c>
      <c r="AG4" s="46">
        <f t="shared" ref="AG4" si="2">AF4-AE4</f>
        <v>0</v>
      </c>
      <c r="AH4" s="46">
        <v>2</v>
      </c>
      <c r="AI4" s="46">
        <v>2</v>
      </c>
      <c r="AJ4" s="46">
        <f>AH4-AI4</f>
        <v>0</v>
      </c>
      <c r="AK4" s="46"/>
      <c r="AL4" s="46"/>
      <c r="AM4" s="46"/>
      <c r="AN4" s="46"/>
      <c r="AO4" s="46"/>
      <c r="AP4" s="46"/>
      <c r="AQ4" s="46">
        <v>1</v>
      </c>
      <c r="AR4" s="46">
        <v>1</v>
      </c>
      <c r="AS4" s="46">
        <v>0</v>
      </c>
      <c r="AT4" s="46">
        <v>1</v>
      </c>
      <c r="AU4" s="46">
        <v>1</v>
      </c>
      <c r="AV4" s="46">
        <f>AT4-AU4</f>
        <v>0</v>
      </c>
      <c r="AW4" s="46">
        <v>2</v>
      </c>
      <c r="AX4" s="46">
        <v>1</v>
      </c>
      <c r="AY4" s="51">
        <v>1</v>
      </c>
      <c r="AZ4" s="46"/>
      <c r="BA4" s="46"/>
      <c r="BB4" s="46"/>
      <c r="BC4" s="46">
        <v>2</v>
      </c>
      <c r="BD4" s="46">
        <v>2</v>
      </c>
      <c r="BE4" s="46">
        <v>0</v>
      </c>
      <c r="BF4" s="46">
        <v>2</v>
      </c>
      <c r="BG4" s="46">
        <v>0</v>
      </c>
      <c r="BH4" s="46">
        <f>BF4-BG4</f>
        <v>2</v>
      </c>
      <c r="BI4" s="46">
        <v>1</v>
      </c>
      <c r="BJ4" s="46">
        <v>1</v>
      </c>
      <c r="BK4" s="46">
        <f>BI4-BJ4</f>
        <v>0</v>
      </c>
      <c r="BL4" s="46">
        <v>1</v>
      </c>
      <c r="BM4" s="46">
        <v>1</v>
      </c>
      <c r="BN4" s="46">
        <v>0</v>
      </c>
      <c r="BO4" s="46"/>
      <c r="BP4" s="46"/>
      <c r="BQ4" s="46"/>
      <c r="BR4" s="46">
        <v>1</v>
      </c>
      <c r="BS4" s="46">
        <v>1</v>
      </c>
      <c r="BT4" s="46">
        <f>BR4-BS4</f>
        <v>0</v>
      </c>
      <c r="BU4" s="46"/>
      <c r="BV4" s="46"/>
      <c r="BW4" s="46"/>
      <c r="BX4" s="46"/>
      <c r="BY4" s="49"/>
      <c r="BZ4" s="49"/>
    </row>
    <row r="5" spans="1:78" ht="29.1" customHeight="1">
      <c r="A5" s="241" t="s">
        <v>245</v>
      </c>
      <c r="B5" s="241"/>
      <c r="C5" s="44">
        <v>5</v>
      </c>
      <c r="D5" s="45">
        <v>3</v>
      </c>
      <c r="E5" s="46">
        <v>3</v>
      </c>
      <c r="F5" s="47">
        <f t="shared" ref="F5:F6" si="3">D5-E5</f>
        <v>0</v>
      </c>
      <c r="G5" s="45">
        <v>1</v>
      </c>
      <c r="H5" s="46">
        <v>1</v>
      </c>
      <c r="I5" s="47">
        <f t="shared" si="0"/>
        <v>0</v>
      </c>
      <c r="J5" s="45"/>
      <c r="K5" s="46"/>
      <c r="L5" s="47">
        <f t="shared" si="1"/>
        <v>0</v>
      </c>
      <c r="M5" s="45"/>
      <c r="N5" s="46"/>
      <c r="O5" s="46"/>
      <c r="P5" s="45"/>
      <c r="Q5" s="46"/>
      <c r="R5" s="46"/>
      <c r="S5" s="46"/>
      <c r="T5" s="46"/>
      <c r="U5" s="46"/>
      <c r="V5" s="46"/>
      <c r="W5" s="46"/>
      <c r="X5" s="46"/>
      <c r="Y5" s="46"/>
      <c r="Z5" s="46"/>
      <c r="AA5" s="46"/>
      <c r="AB5" s="46"/>
      <c r="AC5" s="46"/>
      <c r="AD5" s="46"/>
      <c r="AE5" s="46">
        <v>1</v>
      </c>
      <c r="AF5" s="46">
        <v>0</v>
      </c>
      <c r="AG5" s="51">
        <v>1</v>
      </c>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9"/>
      <c r="BZ5" s="49"/>
    </row>
    <row r="6" spans="1:78" ht="51.6" customHeight="1">
      <c r="A6" s="241" t="s">
        <v>246</v>
      </c>
      <c r="B6" s="241"/>
      <c r="C6" s="44">
        <v>5</v>
      </c>
      <c r="D6" s="45">
        <v>1</v>
      </c>
      <c r="E6" s="46">
        <v>1</v>
      </c>
      <c r="F6" s="47">
        <f t="shared" si="3"/>
        <v>0</v>
      </c>
      <c r="G6" s="45">
        <v>1</v>
      </c>
      <c r="H6" s="46">
        <v>1</v>
      </c>
      <c r="I6" s="47">
        <f t="shared" si="0"/>
        <v>0</v>
      </c>
      <c r="J6" s="45">
        <v>1</v>
      </c>
      <c r="K6" s="46">
        <v>1</v>
      </c>
      <c r="L6" s="47">
        <f t="shared" si="1"/>
        <v>0</v>
      </c>
      <c r="M6" s="45"/>
      <c r="N6" s="46"/>
      <c r="O6" s="46"/>
      <c r="P6" s="45"/>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v>1</v>
      </c>
      <c r="BD6" s="46">
        <v>1</v>
      </c>
      <c r="BE6" s="46">
        <v>0</v>
      </c>
      <c r="BF6" s="46">
        <v>1</v>
      </c>
      <c r="BG6" s="46">
        <v>1</v>
      </c>
      <c r="BH6" s="46">
        <v>0</v>
      </c>
      <c r="BI6" s="46"/>
      <c r="BJ6" s="46"/>
      <c r="BK6" s="46"/>
      <c r="BL6" s="46"/>
      <c r="BM6" s="46"/>
      <c r="BN6" s="46"/>
      <c r="BO6" s="46"/>
      <c r="BP6" s="46"/>
      <c r="BQ6" s="46"/>
      <c r="BR6" s="46"/>
      <c r="BS6" s="46"/>
      <c r="BT6" s="46"/>
      <c r="BU6" s="46"/>
      <c r="BV6" s="46"/>
      <c r="BW6" s="46"/>
      <c r="BX6" s="46"/>
      <c r="BY6" s="49"/>
      <c r="BZ6" s="49"/>
    </row>
    <row r="7" spans="1:78" ht="38.450000000000003" customHeight="1">
      <c r="A7" s="241" t="s">
        <v>247</v>
      </c>
      <c r="B7" s="241"/>
      <c r="C7" s="44">
        <v>5</v>
      </c>
      <c r="D7" s="45">
        <v>5</v>
      </c>
      <c r="E7" s="46">
        <v>4</v>
      </c>
      <c r="F7" s="50">
        <f>D7-E7</f>
        <v>1</v>
      </c>
      <c r="G7" s="45"/>
      <c r="H7" s="46"/>
      <c r="I7" s="47"/>
      <c r="J7" s="45"/>
      <c r="K7" s="46"/>
      <c r="L7" s="47"/>
      <c r="M7" s="45"/>
      <c r="N7" s="46"/>
      <c r="O7" s="46"/>
      <c r="P7" s="45"/>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9"/>
      <c r="BZ7" s="49"/>
    </row>
    <row r="8" spans="1:78" ht="38.450000000000003" customHeight="1">
      <c r="A8" s="246"/>
      <c r="B8" s="247"/>
      <c r="C8" s="247"/>
      <c r="D8" s="247"/>
      <c r="E8" s="247"/>
      <c r="F8" s="247"/>
      <c r="G8" s="247"/>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7"/>
      <c r="AX8" s="247"/>
      <c r="AY8" s="247"/>
      <c r="AZ8" s="247"/>
      <c r="BA8" s="247"/>
      <c r="BB8" s="247"/>
      <c r="BC8" s="247"/>
      <c r="BD8" s="247"/>
      <c r="BE8" s="247"/>
      <c r="BF8" s="247"/>
      <c r="BG8" s="247"/>
      <c r="BH8" s="247"/>
      <c r="BI8" s="247"/>
      <c r="BJ8" s="247"/>
      <c r="BK8" s="247"/>
      <c r="BL8" s="247"/>
      <c r="BM8" s="247"/>
      <c r="BN8" s="247"/>
      <c r="BO8" s="247"/>
      <c r="BP8" s="247"/>
      <c r="BQ8" s="247"/>
      <c r="BR8" s="247"/>
      <c r="BS8" s="247"/>
      <c r="BT8" s="247"/>
      <c r="BU8" s="247"/>
      <c r="BV8" s="247"/>
      <c r="BW8" s="247"/>
      <c r="BX8" s="247"/>
      <c r="BY8" s="247"/>
      <c r="BZ8" s="248"/>
    </row>
    <row r="9" spans="1:78" s="35" customFormat="1" ht="39" customHeight="1">
      <c r="A9" s="249" t="s">
        <v>248</v>
      </c>
      <c r="B9" s="250"/>
      <c r="C9" s="52">
        <f t="shared" ref="C9:BN9" si="4">SUM(C3:C7)</f>
        <v>185</v>
      </c>
      <c r="D9" s="53">
        <f t="shared" si="4"/>
        <v>53</v>
      </c>
      <c r="E9" s="54">
        <f t="shared" si="4"/>
        <v>50</v>
      </c>
      <c r="F9" s="54">
        <f t="shared" si="4"/>
        <v>3</v>
      </c>
      <c r="G9" s="55">
        <f t="shared" si="4"/>
        <v>16</v>
      </c>
      <c r="H9" s="54">
        <f t="shared" si="4"/>
        <v>16</v>
      </c>
      <c r="I9" s="54">
        <f t="shared" si="4"/>
        <v>0</v>
      </c>
      <c r="J9" s="53">
        <f t="shared" si="4"/>
        <v>5</v>
      </c>
      <c r="K9" s="56">
        <f t="shared" si="4"/>
        <v>5</v>
      </c>
      <c r="L9" s="54">
        <f t="shared" si="4"/>
        <v>0</v>
      </c>
      <c r="M9" s="53">
        <f t="shared" si="4"/>
        <v>2</v>
      </c>
      <c r="N9" s="54">
        <f t="shared" si="4"/>
        <v>2</v>
      </c>
      <c r="O9" s="54">
        <f t="shared" si="4"/>
        <v>0</v>
      </c>
      <c r="P9" s="53">
        <f t="shared" si="4"/>
        <v>12</v>
      </c>
      <c r="Q9" s="54">
        <f t="shared" si="4"/>
        <v>10</v>
      </c>
      <c r="R9" s="54">
        <f t="shared" si="4"/>
        <v>2</v>
      </c>
      <c r="S9" s="53">
        <f t="shared" si="4"/>
        <v>10</v>
      </c>
      <c r="T9" s="54">
        <f t="shared" si="4"/>
        <v>8</v>
      </c>
      <c r="U9" s="54">
        <f t="shared" si="4"/>
        <v>2</v>
      </c>
      <c r="V9" s="57">
        <f t="shared" si="4"/>
        <v>8</v>
      </c>
      <c r="W9" s="54">
        <f t="shared" si="4"/>
        <v>8</v>
      </c>
      <c r="X9" s="54">
        <f t="shared" si="4"/>
        <v>0</v>
      </c>
      <c r="Y9" s="53">
        <f t="shared" si="4"/>
        <v>5</v>
      </c>
      <c r="Z9" s="54">
        <f t="shared" si="4"/>
        <v>4</v>
      </c>
      <c r="AA9" s="54">
        <f t="shared" si="4"/>
        <v>1</v>
      </c>
      <c r="AB9" s="53">
        <f t="shared" si="4"/>
        <v>8</v>
      </c>
      <c r="AC9" s="54">
        <f t="shared" si="4"/>
        <v>7</v>
      </c>
      <c r="AD9" s="54">
        <f t="shared" si="4"/>
        <v>1</v>
      </c>
      <c r="AE9" s="53">
        <f t="shared" si="4"/>
        <v>10</v>
      </c>
      <c r="AF9" s="54">
        <f t="shared" si="4"/>
        <v>9</v>
      </c>
      <c r="AG9" s="54">
        <f t="shared" si="4"/>
        <v>1</v>
      </c>
      <c r="AH9" s="53">
        <f t="shared" si="4"/>
        <v>10</v>
      </c>
      <c r="AI9" s="54">
        <f t="shared" si="4"/>
        <v>10</v>
      </c>
      <c r="AJ9" s="54">
        <f t="shared" si="4"/>
        <v>0</v>
      </c>
      <c r="AK9" s="53">
        <f t="shared" si="4"/>
        <v>2</v>
      </c>
      <c r="AL9" s="54">
        <f t="shared" si="4"/>
        <v>2</v>
      </c>
      <c r="AM9" s="54">
        <f t="shared" si="4"/>
        <v>0</v>
      </c>
      <c r="AN9" s="53">
        <f t="shared" si="4"/>
        <v>1</v>
      </c>
      <c r="AO9" s="54">
        <f t="shared" si="4"/>
        <v>2</v>
      </c>
      <c r="AP9" s="58">
        <f t="shared" si="4"/>
        <v>-1</v>
      </c>
      <c r="AQ9" s="53">
        <f t="shared" si="4"/>
        <v>3</v>
      </c>
      <c r="AR9" s="54">
        <f t="shared" si="4"/>
        <v>3</v>
      </c>
      <c r="AS9" s="54">
        <f t="shared" si="4"/>
        <v>0</v>
      </c>
      <c r="AT9" s="53">
        <f t="shared" si="4"/>
        <v>3</v>
      </c>
      <c r="AU9" s="54">
        <f t="shared" si="4"/>
        <v>3</v>
      </c>
      <c r="AV9" s="54">
        <f t="shared" si="4"/>
        <v>0</v>
      </c>
      <c r="AW9" s="53">
        <f t="shared" si="4"/>
        <v>6</v>
      </c>
      <c r="AX9" s="54">
        <f t="shared" si="4"/>
        <v>5</v>
      </c>
      <c r="AY9" s="54">
        <f t="shared" si="4"/>
        <v>1</v>
      </c>
      <c r="AZ9" s="57">
        <f t="shared" si="4"/>
        <v>1</v>
      </c>
      <c r="BA9" s="54">
        <f t="shared" si="4"/>
        <v>1</v>
      </c>
      <c r="BB9" s="54">
        <f t="shared" si="4"/>
        <v>0</v>
      </c>
      <c r="BC9" s="53">
        <f t="shared" si="4"/>
        <v>7</v>
      </c>
      <c r="BD9" s="54">
        <f t="shared" si="4"/>
        <v>7</v>
      </c>
      <c r="BE9" s="54">
        <f t="shared" si="4"/>
        <v>0</v>
      </c>
      <c r="BF9" s="53">
        <f t="shared" si="4"/>
        <v>6</v>
      </c>
      <c r="BG9" s="54">
        <f t="shared" si="4"/>
        <v>3</v>
      </c>
      <c r="BH9" s="54">
        <f t="shared" si="4"/>
        <v>3</v>
      </c>
      <c r="BI9" s="53">
        <f t="shared" si="4"/>
        <v>3</v>
      </c>
      <c r="BJ9" s="54">
        <f t="shared" si="4"/>
        <v>4</v>
      </c>
      <c r="BK9" s="58">
        <f t="shared" si="4"/>
        <v>-1</v>
      </c>
      <c r="BL9" s="53">
        <f t="shared" si="4"/>
        <v>3</v>
      </c>
      <c r="BM9" s="54">
        <f t="shared" si="4"/>
        <v>3</v>
      </c>
      <c r="BN9" s="54">
        <f t="shared" si="4"/>
        <v>0</v>
      </c>
      <c r="BO9" s="53">
        <f t="shared" ref="BO9:BZ9" si="5">SUM(BO3:BO7)</f>
        <v>2</v>
      </c>
      <c r="BP9" s="54">
        <f t="shared" si="5"/>
        <v>2</v>
      </c>
      <c r="BQ9" s="54">
        <f t="shared" si="5"/>
        <v>0</v>
      </c>
      <c r="BR9" s="53">
        <f t="shared" si="5"/>
        <v>4</v>
      </c>
      <c r="BS9" s="54">
        <f t="shared" si="5"/>
        <v>4</v>
      </c>
      <c r="BT9" s="54">
        <f t="shared" si="5"/>
        <v>0</v>
      </c>
      <c r="BU9" s="53">
        <f t="shared" si="5"/>
        <v>2</v>
      </c>
      <c r="BV9" s="54">
        <f t="shared" si="5"/>
        <v>2</v>
      </c>
      <c r="BW9" s="54">
        <f t="shared" si="5"/>
        <v>0</v>
      </c>
      <c r="BX9" s="53">
        <f t="shared" si="5"/>
        <v>3</v>
      </c>
      <c r="BY9" s="54">
        <f t="shared" si="5"/>
        <v>2</v>
      </c>
      <c r="BZ9" s="54">
        <f t="shared" si="5"/>
        <v>1</v>
      </c>
    </row>
    <row r="10" spans="1:78" s="35" customFormat="1" ht="39" customHeight="1">
      <c r="A10" s="251" t="s">
        <v>249</v>
      </c>
      <c r="B10" s="252"/>
      <c r="C10" s="253">
        <f>SUM(E10:BZ10)</f>
        <v>170</v>
      </c>
      <c r="D10" s="254"/>
      <c r="E10" s="59">
        <v>50</v>
      </c>
      <c r="F10" s="244"/>
      <c r="G10" s="245"/>
      <c r="H10" s="59">
        <v>16</v>
      </c>
      <c r="I10" s="244"/>
      <c r="J10" s="245"/>
      <c r="K10" s="60">
        <v>5</v>
      </c>
      <c r="L10" s="244"/>
      <c r="M10" s="245"/>
      <c r="N10" s="60">
        <v>2</v>
      </c>
      <c r="O10" s="244"/>
      <c r="P10" s="245"/>
      <c r="Q10" s="60">
        <v>10</v>
      </c>
      <c r="R10" s="244"/>
      <c r="S10" s="245"/>
      <c r="T10" s="60">
        <v>8</v>
      </c>
      <c r="U10" s="244"/>
      <c r="V10" s="245"/>
      <c r="W10" s="60">
        <v>8</v>
      </c>
      <c r="X10" s="244"/>
      <c r="Y10" s="245"/>
      <c r="Z10" s="60">
        <v>4</v>
      </c>
      <c r="AA10" s="244"/>
      <c r="AB10" s="245"/>
      <c r="AC10" s="60">
        <v>7</v>
      </c>
      <c r="AD10" s="244"/>
      <c r="AE10" s="245"/>
      <c r="AF10" s="60">
        <v>9</v>
      </c>
      <c r="AG10" s="244"/>
      <c r="AH10" s="245"/>
      <c r="AI10" s="60">
        <v>10</v>
      </c>
      <c r="AJ10" s="244"/>
      <c r="AK10" s="245"/>
      <c r="AL10" s="60">
        <v>2</v>
      </c>
      <c r="AM10" s="61"/>
      <c r="AN10" s="60">
        <v>1</v>
      </c>
      <c r="AO10" s="244"/>
      <c r="AP10" s="255"/>
      <c r="AQ10" s="245"/>
      <c r="AR10" s="60">
        <v>3</v>
      </c>
      <c r="AS10" s="244"/>
      <c r="AT10" s="245"/>
      <c r="AU10" s="60">
        <v>3</v>
      </c>
      <c r="AV10" s="244"/>
      <c r="AW10" s="245"/>
      <c r="AX10" s="60">
        <v>5</v>
      </c>
      <c r="AY10" s="244"/>
      <c r="AZ10" s="245"/>
      <c r="BA10" s="60">
        <v>1</v>
      </c>
      <c r="BB10" s="244"/>
      <c r="BC10" s="245"/>
      <c r="BD10" s="60">
        <v>7</v>
      </c>
      <c r="BE10" s="244"/>
      <c r="BF10" s="245"/>
      <c r="BG10" s="60">
        <v>3</v>
      </c>
      <c r="BH10" s="244"/>
      <c r="BI10" s="245"/>
      <c r="BJ10" s="60">
        <v>3</v>
      </c>
      <c r="BK10" s="244"/>
      <c r="BL10" s="245"/>
      <c r="BM10" s="60">
        <v>3</v>
      </c>
      <c r="BN10" s="244"/>
      <c r="BO10" s="245"/>
      <c r="BP10" s="60">
        <v>2</v>
      </c>
      <c r="BQ10" s="244"/>
      <c r="BR10" s="245"/>
      <c r="BS10" s="60">
        <v>4</v>
      </c>
      <c r="BT10" s="244"/>
      <c r="BU10" s="245"/>
      <c r="BV10" s="60">
        <v>2</v>
      </c>
      <c r="BW10" s="244"/>
      <c r="BX10" s="245"/>
      <c r="BY10" s="60">
        <v>2</v>
      </c>
      <c r="BZ10" s="61"/>
    </row>
    <row r="11" spans="1:78">
      <c r="A11" s="256" t="s">
        <v>250</v>
      </c>
      <c r="B11" s="257"/>
      <c r="C11" s="258">
        <f>SUM(E11:BZ11)</f>
        <v>15</v>
      </c>
      <c r="D11" s="259"/>
      <c r="E11" s="62"/>
      <c r="F11" s="63">
        <v>3</v>
      </c>
      <c r="G11" s="244"/>
      <c r="H11" s="255"/>
      <c r="I11" s="255"/>
      <c r="J11" s="255"/>
      <c r="K11" s="255"/>
      <c r="L11" s="255"/>
      <c r="M11" s="255"/>
      <c r="N11" s="255"/>
      <c r="O11" s="255"/>
      <c r="P11" s="255"/>
      <c r="Q11" s="245"/>
      <c r="R11" s="63">
        <v>2</v>
      </c>
      <c r="S11" s="244"/>
      <c r="T11" s="245"/>
      <c r="U11" s="63">
        <v>2</v>
      </c>
      <c r="V11" s="244"/>
      <c r="W11" s="255"/>
      <c r="X11" s="255"/>
      <c r="Y11" s="255"/>
      <c r="Z11" s="245"/>
      <c r="AA11" s="63">
        <v>1</v>
      </c>
      <c r="AB11" s="244"/>
      <c r="AC11" s="245"/>
      <c r="AD11" s="63">
        <v>1</v>
      </c>
      <c r="AE11" s="244"/>
      <c r="AF11" s="245"/>
      <c r="AG11" s="63">
        <v>1</v>
      </c>
      <c r="AH11" s="244"/>
      <c r="AI11" s="255"/>
      <c r="AJ11" s="255"/>
      <c r="AK11" s="255"/>
      <c r="AL11" s="255"/>
      <c r="AM11" s="255"/>
      <c r="AN11" s="255"/>
      <c r="AO11" s="255"/>
      <c r="AP11" s="255"/>
      <c r="AQ11" s="255"/>
      <c r="AR11" s="255"/>
      <c r="AS11" s="255"/>
      <c r="AT11" s="255"/>
      <c r="AU11" s="255"/>
      <c r="AV11" s="255"/>
      <c r="AW11" s="255"/>
      <c r="AX11" s="245"/>
      <c r="AY11" s="63">
        <v>1</v>
      </c>
      <c r="AZ11" s="244"/>
      <c r="BA11" s="255"/>
      <c r="BB11" s="255"/>
      <c r="BC11" s="255"/>
      <c r="BD11" s="255"/>
      <c r="BE11" s="255"/>
      <c r="BF11" s="255"/>
      <c r="BG11" s="245"/>
      <c r="BH11" s="63">
        <v>3</v>
      </c>
      <c r="BI11" s="244"/>
      <c r="BJ11" s="255"/>
      <c r="BK11" s="255"/>
      <c r="BL11" s="255"/>
      <c r="BM11" s="255"/>
      <c r="BN11" s="255"/>
      <c r="BO11" s="255"/>
      <c r="BP11" s="255"/>
      <c r="BQ11" s="255"/>
      <c r="BR11" s="255"/>
      <c r="BS11" s="255"/>
      <c r="BT11" s="255"/>
      <c r="BU11" s="255"/>
      <c r="BV11" s="255"/>
      <c r="BW11" s="255"/>
      <c r="BX11" s="255"/>
      <c r="BY11" s="245"/>
      <c r="BZ11" s="63">
        <v>1</v>
      </c>
    </row>
  </sheetData>
  <mergeCells count="94">
    <mergeCell ref="AZ11:BG11"/>
    <mergeCell ref="BI11:BY11"/>
    <mergeCell ref="BT10:BU10"/>
    <mergeCell ref="BW10:BX10"/>
    <mergeCell ref="A11:B11"/>
    <mergeCell ref="C11:D11"/>
    <mergeCell ref="G11:Q11"/>
    <mergeCell ref="S11:T11"/>
    <mergeCell ref="V11:Z11"/>
    <mergeCell ref="AB11:AC11"/>
    <mergeCell ref="AE11:AF11"/>
    <mergeCell ref="AH11:AX11"/>
    <mergeCell ref="BB10:BC10"/>
    <mergeCell ref="BE10:BF10"/>
    <mergeCell ref="BH10:BI10"/>
    <mergeCell ref="BK10:BL10"/>
    <mergeCell ref="BN10:BO10"/>
    <mergeCell ref="BQ10:BR10"/>
    <mergeCell ref="AG10:AH10"/>
    <mergeCell ref="AJ10:AK10"/>
    <mergeCell ref="AO10:AQ10"/>
    <mergeCell ref="AS10:AT10"/>
    <mergeCell ref="AV10:AW10"/>
    <mergeCell ref="AY10:AZ10"/>
    <mergeCell ref="AD10:AE10"/>
    <mergeCell ref="A5:B5"/>
    <mergeCell ref="A6:B6"/>
    <mergeCell ref="A7:B7"/>
    <mergeCell ref="A8:BZ8"/>
    <mergeCell ref="A9:B9"/>
    <mergeCell ref="A10:B10"/>
    <mergeCell ref="C10:D10"/>
    <mergeCell ref="F10:G10"/>
    <mergeCell ref="I10:J10"/>
    <mergeCell ref="L10:M10"/>
    <mergeCell ref="O10:P10"/>
    <mergeCell ref="R10:S10"/>
    <mergeCell ref="U10:V10"/>
    <mergeCell ref="X10:Y10"/>
    <mergeCell ref="AA10:AB10"/>
    <mergeCell ref="BV1:BV2"/>
    <mergeCell ref="BW1:BW2"/>
    <mergeCell ref="BY1:BY2"/>
    <mergeCell ref="BZ1:BZ2"/>
    <mergeCell ref="A3:B3"/>
    <mergeCell ref="BS1:BS2"/>
    <mergeCell ref="BT1:BT2"/>
    <mergeCell ref="BB1:BB2"/>
    <mergeCell ref="AL1:AL2"/>
    <mergeCell ref="AM1:AM2"/>
    <mergeCell ref="AO1:AO2"/>
    <mergeCell ref="AP1:AP2"/>
    <mergeCell ref="AR1:AR2"/>
    <mergeCell ref="AS1:AS2"/>
    <mergeCell ref="AC1:AC2"/>
    <mergeCell ref="AD1:AD2"/>
    <mergeCell ref="A4:B4"/>
    <mergeCell ref="BM1:BM2"/>
    <mergeCell ref="BN1:BN2"/>
    <mergeCell ref="BP1:BP2"/>
    <mergeCell ref="BQ1:BQ2"/>
    <mergeCell ref="BD1:BD2"/>
    <mergeCell ref="BE1:BE2"/>
    <mergeCell ref="BG1:BG2"/>
    <mergeCell ref="BH1:BH2"/>
    <mergeCell ref="BJ1:BJ2"/>
    <mergeCell ref="BK1:BK2"/>
    <mergeCell ref="AU1:AU2"/>
    <mergeCell ref="AV1:AV2"/>
    <mergeCell ref="AX1:AX2"/>
    <mergeCell ref="AY1:AY2"/>
    <mergeCell ref="BA1:BA2"/>
    <mergeCell ref="AF1:AF2"/>
    <mergeCell ref="AG1:AG2"/>
    <mergeCell ref="AI1:AI2"/>
    <mergeCell ref="AJ1:AJ2"/>
    <mergeCell ref="T1:T2"/>
    <mergeCell ref="U1:U2"/>
    <mergeCell ref="W1:W2"/>
    <mergeCell ref="X1:X2"/>
    <mergeCell ref="Z1:Z2"/>
    <mergeCell ref="AA1:AA2"/>
    <mergeCell ref="R1:R2"/>
    <mergeCell ref="A1:B2"/>
    <mergeCell ref="C1:C2"/>
    <mergeCell ref="E1:E2"/>
    <mergeCell ref="F1:F2"/>
    <mergeCell ref="H1:H2"/>
    <mergeCell ref="I1:I2"/>
    <mergeCell ref="K1:K2"/>
    <mergeCell ref="L1:L2"/>
    <mergeCell ref="N1:N2"/>
    <mergeCell ref="O1:O2"/>
    <mergeCell ref="Q1:Q2"/>
  </mergeCells>
  <conditionalFormatting sqref="C3:C7">
    <cfRule type="cellIs" dxfId="49" priority="1" operator="equal">
      <formula>0</formula>
    </cfRule>
  </conditionalFormatting>
  <dataValidations count="3">
    <dataValidation type="whole" operator="greaterThanOrEqual" allowBlank="1" showInputMessage="1" showErrorMessage="1" errorTitle="Solo números enteros" error="Solo números enteros" promptTitle="Solo números enteros" prompt="Solo números enteros" sqref="D3:BX7">
      <formula1>0</formula1>
    </dataValidation>
    <dataValidation type="list" allowBlank="1" showInputMessage="1" showErrorMessage="1" sqref="A3:A8 B3">
      <formula1>PersonalTC</formula1>
    </dataValidation>
    <dataValidation operator="greaterThanOrEqual" allowBlank="1" showInputMessage="1" showErrorMessage="1" sqref="C3:C7"/>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L404"/>
  <sheetViews>
    <sheetView topLeftCell="AC46" workbookViewId="0">
      <selection activeCell="AH69" sqref="AH69"/>
    </sheetView>
  </sheetViews>
  <sheetFormatPr baseColWidth="10" defaultRowHeight="15"/>
  <cols>
    <col min="1" max="1" width="4" bestFit="1" customWidth="1"/>
    <col min="2" max="2" width="12.28515625" style="74" customWidth="1"/>
    <col min="3" max="3" width="4.85546875" style="185" customWidth="1"/>
    <col min="4" max="4" width="11.42578125" style="185" customWidth="1"/>
    <col min="5" max="5" width="11.42578125" customWidth="1"/>
    <col min="6" max="6" width="14.42578125" customWidth="1"/>
    <col min="7" max="9" width="11.42578125" customWidth="1"/>
    <col min="10" max="10" width="13" customWidth="1"/>
    <col min="11" max="11" width="15.28515625" customWidth="1"/>
    <col min="12" max="12" width="9.85546875" customWidth="1"/>
    <col min="13" max="13" width="8" customWidth="1"/>
    <col min="14" max="14" width="11.5703125" customWidth="1"/>
    <col min="15" max="15" width="9.85546875" customWidth="1"/>
    <col min="16" max="37" width="11.5703125" customWidth="1"/>
    <col min="38" max="38" width="13" bestFit="1" customWidth="1"/>
  </cols>
  <sheetData>
    <row r="1" spans="1:38" ht="67.5">
      <c r="A1" s="162" t="s">
        <v>51</v>
      </c>
      <c r="B1" s="189" t="s">
        <v>52</v>
      </c>
      <c r="C1" s="178" t="s">
        <v>53</v>
      </c>
      <c r="D1" s="186" t="s">
        <v>54</v>
      </c>
      <c r="E1" s="164" t="s">
        <v>566</v>
      </c>
      <c r="F1" s="163" t="s">
        <v>567</v>
      </c>
      <c r="G1" s="163" t="s">
        <v>568</v>
      </c>
      <c r="H1" s="163" t="s">
        <v>569</v>
      </c>
      <c r="I1" s="163" t="s">
        <v>2</v>
      </c>
      <c r="J1" s="163" t="s">
        <v>3</v>
      </c>
      <c r="K1" s="163" t="s">
        <v>12</v>
      </c>
      <c r="L1" s="199" t="s">
        <v>192</v>
      </c>
      <c r="M1" s="199" t="s">
        <v>195</v>
      </c>
      <c r="N1" s="199" t="s">
        <v>197</v>
      </c>
      <c r="O1" s="199" t="s">
        <v>199</v>
      </c>
      <c r="P1" s="199" t="s">
        <v>201</v>
      </c>
      <c r="Q1" s="199" t="s">
        <v>203</v>
      </c>
      <c r="R1" s="199" t="s">
        <v>205</v>
      </c>
      <c r="S1" s="199" t="s">
        <v>207</v>
      </c>
      <c r="T1" s="199" t="s">
        <v>209</v>
      </c>
      <c r="U1" s="199" t="s">
        <v>211</v>
      </c>
      <c r="V1" s="199" t="s">
        <v>213</v>
      </c>
      <c r="W1" s="199" t="s">
        <v>215</v>
      </c>
      <c r="X1" s="199" t="s">
        <v>217</v>
      </c>
      <c r="Y1" s="199" t="s">
        <v>219</v>
      </c>
      <c r="Z1" s="199" t="s">
        <v>221</v>
      </c>
      <c r="AA1" s="199" t="s">
        <v>223</v>
      </c>
      <c r="AB1" s="199" t="s">
        <v>225</v>
      </c>
      <c r="AC1" s="199" t="s">
        <v>227</v>
      </c>
      <c r="AD1" s="199" t="s">
        <v>229</v>
      </c>
      <c r="AE1" s="199" t="s">
        <v>231</v>
      </c>
      <c r="AF1" s="199" t="s">
        <v>233</v>
      </c>
      <c r="AG1" s="199" t="s">
        <v>235</v>
      </c>
      <c r="AH1" s="199" t="s">
        <v>237</v>
      </c>
      <c r="AI1" s="199" t="s">
        <v>239</v>
      </c>
      <c r="AJ1" s="199" t="s">
        <v>241</v>
      </c>
      <c r="AK1" s="163" t="s">
        <v>1369</v>
      </c>
      <c r="AL1" s="163" t="s">
        <v>1370</v>
      </c>
    </row>
    <row r="2" spans="1:38" hidden="1">
      <c r="A2" s="165">
        <v>0</v>
      </c>
      <c r="B2" s="184" t="s">
        <v>570</v>
      </c>
      <c r="C2" s="179" t="s">
        <v>571</v>
      </c>
      <c r="D2" s="187" t="s">
        <v>572</v>
      </c>
      <c r="E2" s="166">
        <v>0</v>
      </c>
      <c r="F2" s="167">
        <v>0</v>
      </c>
      <c r="G2" s="167">
        <v>0</v>
      </c>
      <c r="H2" s="168">
        <v>0</v>
      </c>
      <c r="I2" s="169"/>
      <c r="J2" s="167">
        <v>0</v>
      </c>
      <c r="K2" s="170">
        <v>0</v>
      </c>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row>
    <row r="3" spans="1:38">
      <c r="A3" s="165">
        <v>1</v>
      </c>
      <c r="B3" s="184" t="s">
        <v>573</v>
      </c>
      <c r="C3" s="179" t="s">
        <v>574</v>
      </c>
      <c r="D3" s="187" t="s">
        <v>575</v>
      </c>
      <c r="E3" s="166">
        <v>122</v>
      </c>
      <c r="F3" s="167">
        <v>17470</v>
      </c>
      <c r="G3" s="167">
        <v>10106</v>
      </c>
      <c r="H3" s="168">
        <v>0.25</v>
      </c>
      <c r="I3" s="169">
        <v>0.56614195764167141</v>
      </c>
      <c r="J3" s="167">
        <v>7579.5</v>
      </c>
      <c r="K3" s="170">
        <v>924699</v>
      </c>
      <c r="L3" s="71">
        <v>45</v>
      </c>
      <c r="M3" s="79">
        <v>3</v>
      </c>
      <c r="N3" s="93">
        <v>3</v>
      </c>
      <c r="O3" s="71"/>
      <c r="P3" s="71">
        <v>3</v>
      </c>
      <c r="Q3" s="71">
        <v>3</v>
      </c>
      <c r="R3" s="71">
        <v>3</v>
      </c>
      <c r="S3" s="71">
        <v>3</v>
      </c>
      <c r="T3" s="71">
        <v>3</v>
      </c>
      <c r="U3" s="71">
        <v>3</v>
      </c>
      <c r="V3" s="71">
        <v>3</v>
      </c>
      <c r="W3" s="71">
        <v>3</v>
      </c>
      <c r="X3" s="71">
        <v>3</v>
      </c>
      <c r="Y3" s="71">
        <v>3</v>
      </c>
      <c r="Z3" s="71">
        <v>3</v>
      </c>
      <c r="AA3" s="71">
        <v>3</v>
      </c>
      <c r="AB3" s="71">
        <v>3</v>
      </c>
      <c r="AC3" s="71">
        <v>4</v>
      </c>
      <c r="AD3" s="71"/>
      <c r="AE3" s="71">
        <v>3</v>
      </c>
      <c r="AF3" s="71">
        <v>12</v>
      </c>
      <c r="AG3" s="96">
        <v>2</v>
      </c>
      <c r="AH3" s="71">
        <v>3</v>
      </c>
      <c r="AI3" s="71">
        <v>6</v>
      </c>
      <c r="AJ3" s="71"/>
      <c r="AK3" s="71">
        <f>SUBTOTAL(9,L3:AJ3)</f>
        <v>120</v>
      </c>
      <c r="AL3" s="81">
        <f>+J3*AK3</f>
        <v>909540</v>
      </c>
    </row>
    <row r="4" spans="1:38" hidden="1">
      <c r="A4" s="165">
        <v>2</v>
      </c>
      <c r="B4" s="184" t="s">
        <v>576</v>
      </c>
      <c r="C4" s="179" t="s">
        <v>577</v>
      </c>
      <c r="D4" s="187" t="s">
        <v>578</v>
      </c>
      <c r="E4" s="166">
        <v>0</v>
      </c>
      <c r="F4" s="167">
        <v>0</v>
      </c>
      <c r="G4" s="167">
        <v>0</v>
      </c>
      <c r="H4" s="168">
        <v>0</v>
      </c>
      <c r="I4" s="169">
        <v>0</v>
      </c>
      <c r="J4" s="167">
        <v>0</v>
      </c>
      <c r="K4" s="170">
        <v>0</v>
      </c>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row>
    <row r="5" spans="1:38" hidden="1">
      <c r="A5" s="165">
        <v>3</v>
      </c>
      <c r="B5" s="184" t="s">
        <v>579</v>
      </c>
      <c r="C5" s="179" t="s">
        <v>580</v>
      </c>
      <c r="D5" s="187" t="s">
        <v>581</v>
      </c>
      <c r="E5" s="166">
        <v>0</v>
      </c>
      <c r="F5" s="167">
        <v>0</v>
      </c>
      <c r="G5" s="167">
        <v>0</v>
      </c>
      <c r="H5" s="168">
        <v>0</v>
      </c>
      <c r="I5" s="169">
        <v>0</v>
      </c>
      <c r="J5" s="167">
        <v>0</v>
      </c>
      <c r="K5" s="170">
        <v>0</v>
      </c>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row>
    <row r="6" spans="1:38" hidden="1">
      <c r="A6" s="165">
        <v>4</v>
      </c>
      <c r="B6" s="184" t="s">
        <v>582</v>
      </c>
      <c r="C6" s="179" t="s">
        <v>583</v>
      </c>
      <c r="D6" s="187" t="s">
        <v>584</v>
      </c>
      <c r="E6" s="166">
        <v>0</v>
      </c>
      <c r="F6" s="167">
        <v>0</v>
      </c>
      <c r="G6" s="167">
        <v>0</v>
      </c>
      <c r="H6" s="168">
        <v>0</v>
      </c>
      <c r="I6" s="169">
        <v>0</v>
      </c>
      <c r="J6" s="167">
        <v>0</v>
      </c>
      <c r="K6" s="170">
        <v>0</v>
      </c>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row>
    <row r="7" spans="1:38">
      <c r="A7" s="165">
        <v>5</v>
      </c>
      <c r="B7" s="184" t="s">
        <v>585</v>
      </c>
      <c r="C7" s="179" t="s">
        <v>586</v>
      </c>
      <c r="D7" s="187" t="s">
        <v>587</v>
      </c>
      <c r="E7" s="166">
        <v>109</v>
      </c>
      <c r="F7" s="167">
        <v>4380</v>
      </c>
      <c r="G7" s="167">
        <v>2017</v>
      </c>
      <c r="H7" s="168">
        <v>0.25</v>
      </c>
      <c r="I7" s="169">
        <v>0.6546232876712329</v>
      </c>
      <c r="J7" s="167">
        <v>1512.75</v>
      </c>
      <c r="K7" s="170">
        <v>164889.75</v>
      </c>
      <c r="L7" s="71">
        <v>10</v>
      </c>
      <c r="M7" s="79">
        <v>3</v>
      </c>
      <c r="N7" s="93">
        <v>3</v>
      </c>
      <c r="O7" s="71"/>
      <c r="P7" s="71">
        <v>3</v>
      </c>
      <c r="Q7" s="71">
        <v>3</v>
      </c>
      <c r="R7" s="71">
        <v>3</v>
      </c>
      <c r="S7" s="71">
        <v>3</v>
      </c>
      <c r="T7" s="71">
        <v>3</v>
      </c>
      <c r="U7" s="71">
        <v>3</v>
      </c>
      <c r="V7" s="71">
        <v>3</v>
      </c>
      <c r="W7" s="71">
        <v>3</v>
      </c>
      <c r="X7" s="71">
        <v>3</v>
      </c>
      <c r="Y7" s="71">
        <v>3</v>
      </c>
      <c r="Z7" s="71">
        <v>3</v>
      </c>
      <c r="AA7" s="71">
        <v>3</v>
      </c>
      <c r="AB7" s="71">
        <v>3</v>
      </c>
      <c r="AC7" s="71"/>
      <c r="AD7" s="71"/>
      <c r="AE7" s="71">
        <v>5</v>
      </c>
      <c r="AF7" s="71">
        <v>13</v>
      </c>
      <c r="AG7" s="96"/>
      <c r="AH7" s="71">
        <v>3</v>
      </c>
      <c r="AI7" s="71">
        <v>6</v>
      </c>
      <c r="AJ7" s="71">
        <v>3</v>
      </c>
      <c r="AK7" s="71">
        <f>SUBTOTAL(9,L7:AJ7)</f>
        <v>85</v>
      </c>
      <c r="AL7" s="81">
        <f>+J7*AK7</f>
        <v>128583.75</v>
      </c>
    </row>
    <row r="8" spans="1:38" hidden="1">
      <c r="A8" s="165">
        <v>6</v>
      </c>
      <c r="B8" s="184" t="s">
        <v>588</v>
      </c>
      <c r="C8" s="179" t="s">
        <v>589</v>
      </c>
      <c r="D8" s="187" t="s">
        <v>587</v>
      </c>
      <c r="E8" s="166">
        <v>0</v>
      </c>
      <c r="F8" s="167">
        <v>0</v>
      </c>
      <c r="G8" s="167">
        <v>0</v>
      </c>
      <c r="H8" s="168">
        <v>0</v>
      </c>
      <c r="I8" s="169">
        <v>0</v>
      </c>
      <c r="J8" s="167">
        <v>0</v>
      </c>
      <c r="K8" s="170">
        <v>0</v>
      </c>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row>
    <row r="9" spans="1:38">
      <c r="A9" s="165">
        <v>7</v>
      </c>
      <c r="B9" s="184" t="s">
        <v>590</v>
      </c>
      <c r="C9" s="179" t="s">
        <v>591</v>
      </c>
      <c r="D9" s="187" t="s">
        <v>592</v>
      </c>
      <c r="E9" s="166">
        <v>88</v>
      </c>
      <c r="F9" s="167">
        <v>4640</v>
      </c>
      <c r="G9" s="167">
        <v>2754</v>
      </c>
      <c r="H9" s="168">
        <v>0.25</v>
      </c>
      <c r="I9" s="169">
        <v>0.55484913793103452</v>
      </c>
      <c r="J9" s="167">
        <v>2065.5</v>
      </c>
      <c r="K9" s="170">
        <v>181764</v>
      </c>
      <c r="L9" s="71">
        <v>5</v>
      </c>
      <c r="M9" s="79">
        <v>3</v>
      </c>
      <c r="N9" s="93">
        <v>3</v>
      </c>
      <c r="O9" s="71"/>
      <c r="P9" s="71">
        <v>3</v>
      </c>
      <c r="Q9" s="71">
        <v>3</v>
      </c>
      <c r="R9" s="71">
        <v>3</v>
      </c>
      <c r="S9" s="71">
        <v>3</v>
      </c>
      <c r="T9" s="71">
        <v>3</v>
      </c>
      <c r="U9" s="71">
        <v>3</v>
      </c>
      <c r="V9" s="71">
        <v>3</v>
      </c>
      <c r="W9" s="71">
        <v>3</v>
      </c>
      <c r="X9" s="71">
        <v>3</v>
      </c>
      <c r="Y9" s="71">
        <v>3</v>
      </c>
      <c r="Z9" s="71">
        <v>3</v>
      </c>
      <c r="AA9" s="71">
        <v>3</v>
      </c>
      <c r="AB9" s="71">
        <v>3</v>
      </c>
      <c r="AC9" s="71"/>
      <c r="AD9" s="71"/>
      <c r="AE9" s="71"/>
      <c r="AF9" s="71">
        <v>4</v>
      </c>
      <c r="AG9" s="96"/>
      <c r="AH9" s="71"/>
      <c r="AI9" s="71"/>
      <c r="AJ9" s="71"/>
      <c r="AK9" s="71">
        <f>SUBTOTAL(9,L9:AJ9)</f>
        <v>54</v>
      </c>
      <c r="AL9" s="81">
        <f>+J9*AK9</f>
        <v>111537</v>
      </c>
    </row>
    <row r="10" spans="1:38" hidden="1">
      <c r="A10" s="165">
        <v>8</v>
      </c>
      <c r="B10" s="184" t="s">
        <v>593</v>
      </c>
      <c r="C10" s="179" t="s">
        <v>594</v>
      </c>
      <c r="D10" s="187" t="s">
        <v>595</v>
      </c>
      <c r="E10" s="166">
        <v>0</v>
      </c>
      <c r="F10" s="167">
        <v>0</v>
      </c>
      <c r="G10" s="167">
        <v>0</v>
      </c>
      <c r="H10" s="168">
        <v>0</v>
      </c>
      <c r="I10" s="169">
        <v>0</v>
      </c>
      <c r="J10" s="167">
        <v>0</v>
      </c>
      <c r="K10" s="170">
        <v>0</v>
      </c>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row>
    <row r="11" spans="1:38" hidden="1">
      <c r="A11" s="165">
        <v>9</v>
      </c>
      <c r="B11" s="184" t="s">
        <v>596</v>
      </c>
      <c r="C11" s="179" t="s">
        <v>597</v>
      </c>
      <c r="D11" s="187" t="s">
        <v>598</v>
      </c>
      <c r="E11" s="166">
        <v>0</v>
      </c>
      <c r="F11" s="167">
        <v>0</v>
      </c>
      <c r="G11" s="167">
        <v>0</v>
      </c>
      <c r="H11" s="168">
        <v>0</v>
      </c>
      <c r="I11" s="169">
        <v>0</v>
      </c>
      <c r="J11" s="167">
        <v>0</v>
      </c>
      <c r="K11" s="170">
        <v>0</v>
      </c>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row>
    <row r="12" spans="1:38" hidden="1">
      <c r="A12" s="165">
        <v>10</v>
      </c>
      <c r="B12" s="184" t="s">
        <v>599</v>
      </c>
      <c r="C12" s="179" t="s">
        <v>600</v>
      </c>
      <c r="D12" s="187" t="s">
        <v>601</v>
      </c>
      <c r="E12" s="166">
        <v>0</v>
      </c>
      <c r="F12" s="167">
        <v>0</v>
      </c>
      <c r="G12" s="167">
        <v>0</v>
      </c>
      <c r="H12" s="168">
        <v>0</v>
      </c>
      <c r="I12" s="169">
        <v>0</v>
      </c>
      <c r="J12" s="167">
        <v>0</v>
      </c>
      <c r="K12" s="170">
        <v>0</v>
      </c>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row>
    <row r="13" spans="1:38">
      <c r="A13" s="165">
        <v>11</v>
      </c>
      <c r="B13" s="184" t="s">
        <v>602</v>
      </c>
      <c r="C13" s="179" t="s">
        <v>603</v>
      </c>
      <c r="D13" s="187" t="s">
        <v>575</v>
      </c>
      <c r="E13" s="166">
        <v>147</v>
      </c>
      <c r="F13" s="167">
        <v>13172</v>
      </c>
      <c r="G13" s="167">
        <v>1608</v>
      </c>
      <c r="H13" s="168">
        <v>0.25</v>
      </c>
      <c r="I13" s="169">
        <v>0.90844215001518369</v>
      </c>
      <c r="J13" s="167">
        <v>1206</v>
      </c>
      <c r="K13" s="170">
        <v>177282</v>
      </c>
      <c r="L13" s="71">
        <v>50</v>
      </c>
      <c r="M13" s="71">
        <v>3</v>
      </c>
      <c r="N13" s="93">
        <v>3</v>
      </c>
      <c r="O13" s="71"/>
      <c r="P13" s="71">
        <v>3</v>
      </c>
      <c r="Q13" s="71">
        <v>3</v>
      </c>
      <c r="R13" s="71">
        <v>3</v>
      </c>
      <c r="S13" s="71">
        <v>3</v>
      </c>
      <c r="T13" s="71">
        <v>3</v>
      </c>
      <c r="U13" s="71">
        <v>3</v>
      </c>
      <c r="V13" s="71">
        <v>3</v>
      </c>
      <c r="W13" s="71">
        <v>3</v>
      </c>
      <c r="X13" s="71">
        <v>3</v>
      </c>
      <c r="Y13" s="71">
        <v>3</v>
      </c>
      <c r="Z13" s="71">
        <v>3</v>
      </c>
      <c r="AA13" s="71">
        <v>3</v>
      </c>
      <c r="AB13" s="71">
        <v>3</v>
      </c>
      <c r="AC13" s="71"/>
      <c r="AD13" s="71">
        <v>5</v>
      </c>
      <c r="AE13" s="71">
        <v>4</v>
      </c>
      <c r="AF13" s="71">
        <v>12</v>
      </c>
      <c r="AG13" s="96"/>
      <c r="AH13" s="71">
        <v>2</v>
      </c>
      <c r="AI13" s="71">
        <v>5</v>
      </c>
      <c r="AJ13" s="71"/>
      <c r="AK13" s="71">
        <f>SUBTOTAL(9,L13:AJ13)</f>
        <v>123</v>
      </c>
      <c r="AL13" s="81">
        <f>+J13*AK13</f>
        <v>148338</v>
      </c>
    </row>
    <row r="14" spans="1:38" hidden="1">
      <c r="A14" s="165">
        <v>12</v>
      </c>
      <c r="B14" s="184" t="s">
        <v>604</v>
      </c>
      <c r="C14" s="180" t="s">
        <v>605</v>
      </c>
      <c r="D14" s="187" t="s">
        <v>575</v>
      </c>
      <c r="E14" s="166">
        <v>0</v>
      </c>
      <c r="F14" s="167">
        <v>0</v>
      </c>
      <c r="G14" s="167">
        <v>0</v>
      </c>
      <c r="H14" s="168">
        <v>0</v>
      </c>
      <c r="I14" s="169">
        <v>0</v>
      </c>
      <c r="J14" s="167">
        <v>0</v>
      </c>
      <c r="K14" s="170">
        <v>0</v>
      </c>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row>
    <row r="15" spans="1:38" hidden="1">
      <c r="A15" s="165">
        <v>13</v>
      </c>
      <c r="B15" s="184" t="s">
        <v>606</v>
      </c>
      <c r="C15" s="179" t="s">
        <v>607</v>
      </c>
      <c r="D15" s="187" t="s">
        <v>608</v>
      </c>
      <c r="E15" s="166">
        <v>0</v>
      </c>
      <c r="F15" s="167">
        <v>0</v>
      </c>
      <c r="G15" s="167">
        <v>0</v>
      </c>
      <c r="H15" s="168">
        <v>0</v>
      </c>
      <c r="I15" s="169">
        <v>0</v>
      </c>
      <c r="J15" s="167">
        <v>0</v>
      </c>
      <c r="K15" s="170">
        <v>0</v>
      </c>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row>
    <row r="16" spans="1:38" hidden="1">
      <c r="A16" s="165">
        <v>14</v>
      </c>
      <c r="B16" s="184" t="s">
        <v>609</v>
      </c>
      <c r="C16" s="179" t="s">
        <v>610</v>
      </c>
      <c r="D16" s="187" t="s">
        <v>611</v>
      </c>
      <c r="E16" s="166">
        <v>0</v>
      </c>
      <c r="F16" s="167">
        <v>0</v>
      </c>
      <c r="G16" s="167">
        <v>0</v>
      </c>
      <c r="H16" s="168">
        <v>0</v>
      </c>
      <c r="I16" s="169">
        <v>0</v>
      </c>
      <c r="J16" s="167">
        <v>0</v>
      </c>
      <c r="K16" s="170">
        <v>0</v>
      </c>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row>
    <row r="17" spans="1:38">
      <c r="A17" s="165">
        <v>15</v>
      </c>
      <c r="B17" s="184" t="s">
        <v>612</v>
      </c>
      <c r="C17" s="179" t="s">
        <v>613</v>
      </c>
      <c r="D17" s="187" t="s">
        <v>614</v>
      </c>
      <c r="E17" s="166">
        <v>149</v>
      </c>
      <c r="F17" s="167">
        <v>12925</v>
      </c>
      <c r="G17" s="167">
        <v>5869</v>
      </c>
      <c r="H17" s="168">
        <v>0.25</v>
      </c>
      <c r="I17" s="169">
        <v>0.65943907156673109</v>
      </c>
      <c r="J17" s="167">
        <v>4401.75</v>
      </c>
      <c r="K17" s="170">
        <v>655860.75</v>
      </c>
      <c r="L17" s="71">
        <v>18</v>
      </c>
      <c r="M17" s="71">
        <v>8</v>
      </c>
      <c r="N17" s="93">
        <v>8</v>
      </c>
      <c r="O17" s="71"/>
      <c r="P17" s="71">
        <v>8</v>
      </c>
      <c r="Q17" s="71">
        <v>8</v>
      </c>
      <c r="R17" s="71">
        <v>8</v>
      </c>
      <c r="S17" s="71">
        <v>8</v>
      </c>
      <c r="T17" s="71"/>
      <c r="U17" s="71">
        <v>8</v>
      </c>
      <c r="V17" s="71">
        <v>8</v>
      </c>
      <c r="W17" s="71">
        <v>8</v>
      </c>
      <c r="X17" s="71">
        <v>4</v>
      </c>
      <c r="Y17" s="71">
        <v>4</v>
      </c>
      <c r="Z17" s="71">
        <v>4</v>
      </c>
      <c r="AA17" s="71">
        <v>8</v>
      </c>
      <c r="AB17" s="71">
        <v>4</v>
      </c>
      <c r="AC17" s="71">
        <v>2</v>
      </c>
      <c r="AD17" s="71"/>
      <c r="AE17" s="71">
        <v>4</v>
      </c>
      <c r="AF17" s="71">
        <v>10</v>
      </c>
      <c r="AG17" s="96"/>
      <c r="AH17" s="71">
        <v>3</v>
      </c>
      <c r="AI17" s="71">
        <v>7</v>
      </c>
      <c r="AJ17" s="71"/>
      <c r="AK17" s="71">
        <f>SUBTOTAL(9,L17:AJ17)</f>
        <v>140</v>
      </c>
      <c r="AL17" s="81">
        <f>+J17*AK17</f>
        <v>616245</v>
      </c>
    </row>
    <row r="18" spans="1:38" hidden="1">
      <c r="A18" s="165">
        <v>16</v>
      </c>
      <c r="B18" s="184" t="s">
        <v>615</v>
      </c>
      <c r="C18" s="179" t="s">
        <v>616</v>
      </c>
      <c r="D18" s="187" t="s">
        <v>617</v>
      </c>
      <c r="E18" s="166">
        <v>0</v>
      </c>
      <c r="F18" s="167">
        <v>0</v>
      </c>
      <c r="G18" s="167">
        <v>0</v>
      </c>
      <c r="H18" s="168">
        <v>0</v>
      </c>
      <c r="I18" s="169">
        <v>0</v>
      </c>
      <c r="J18" s="167">
        <v>0</v>
      </c>
      <c r="K18" s="170">
        <v>0</v>
      </c>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row>
    <row r="19" spans="1:38" hidden="1">
      <c r="A19" s="165">
        <v>17</v>
      </c>
      <c r="B19" s="184" t="s">
        <v>618</v>
      </c>
      <c r="C19" s="179" t="s">
        <v>616</v>
      </c>
      <c r="D19" s="187" t="s">
        <v>619</v>
      </c>
      <c r="E19" s="166">
        <v>0</v>
      </c>
      <c r="F19" s="167">
        <v>0</v>
      </c>
      <c r="G19" s="167">
        <v>0</v>
      </c>
      <c r="H19" s="168">
        <v>0</v>
      </c>
      <c r="I19" s="169">
        <v>0</v>
      </c>
      <c r="J19" s="167">
        <v>0</v>
      </c>
      <c r="K19" s="170">
        <v>0</v>
      </c>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row>
    <row r="20" spans="1:38" hidden="1">
      <c r="A20" s="165">
        <v>18</v>
      </c>
      <c r="B20" s="184" t="s">
        <v>620</v>
      </c>
      <c r="C20" s="180" t="s">
        <v>621</v>
      </c>
      <c r="D20" s="187" t="s">
        <v>622</v>
      </c>
      <c r="E20" s="166">
        <v>0</v>
      </c>
      <c r="F20" s="167">
        <v>0</v>
      </c>
      <c r="G20" s="167">
        <v>0</v>
      </c>
      <c r="H20" s="168">
        <v>0</v>
      </c>
      <c r="I20" s="169">
        <v>0</v>
      </c>
      <c r="J20" s="167">
        <v>0</v>
      </c>
      <c r="K20" s="170">
        <v>0</v>
      </c>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row>
    <row r="21" spans="1:38">
      <c r="A21" s="165">
        <v>19</v>
      </c>
      <c r="B21" s="184" t="s">
        <v>623</v>
      </c>
      <c r="C21" s="180" t="s">
        <v>624</v>
      </c>
      <c r="D21" s="187" t="s">
        <v>575</v>
      </c>
      <c r="E21" s="166">
        <v>134</v>
      </c>
      <c r="F21" s="167">
        <v>9398</v>
      </c>
      <c r="G21" s="167">
        <v>7491</v>
      </c>
      <c r="H21" s="168">
        <v>0.25</v>
      </c>
      <c r="I21" s="169">
        <v>0.40218663545435196</v>
      </c>
      <c r="J21" s="167">
        <v>5618.25</v>
      </c>
      <c r="K21" s="170">
        <v>752845.5</v>
      </c>
      <c r="L21" s="71">
        <v>45</v>
      </c>
      <c r="M21" s="71">
        <v>3</v>
      </c>
      <c r="N21" s="93">
        <v>3</v>
      </c>
      <c r="O21" s="71"/>
      <c r="P21" s="71">
        <v>3</v>
      </c>
      <c r="Q21" s="71">
        <v>3</v>
      </c>
      <c r="R21" s="71">
        <v>3</v>
      </c>
      <c r="S21" s="71">
        <v>3</v>
      </c>
      <c r="T21" s="71">
        <v>3</v>
      </c>
      <c r="U21" s="71">
        <v>3</v>
      </c>
      <c r="V21" s="71">
        <v>3</v>
      </c>
      <c r="W21" s="71"/>
      <c r="X21" s="71">
        <v>3</v>
      </c>
      <c r="Y21" s="71">
        <v>3</v>
      </c>
      <c r="Z21" s="71">
        <v>3</v>
      </c>
      <c r="AA21" s="71">
        <v>3</v>
      </c>
      <c r="AB21" s="71">
        <v>3</v>
      </c>
      <c r="AC21" s="71">
        <v>5</v>
      </c>
      <c r="AD21" s="71">
        <v>5</v>
      </c>
      <c r="AE21" s="71">
        <v>3</v>
      </c>
      <c r="AF21" s="71">
        <v>8</v>
      </c>
      <c r="AG21" s="96"/>
      <c r="AH21" s="71">
        <v>2</v>
      </c>
      <c r="AI21" s="71">
        <v>3</v>
      </c>
      <c r="AJ21" s="71"/>
      <c r="AK21" s="71">
        <f>SUBTOTAL(9,L21:AJ21)</f>
        <v>113</v>
      </c>
      <c r="AL21" s="81">
        <f>+J21*AK21</f>
        <v>634862.25</v>
      </c>
    </row>
    <row r="22" spans="1:38" hidden="1">
      <c r="A22" s="165">
        <v>20</v>
      </c>
      <c r="B22" s="184" t="s">
        <v>625</v>
      </c>
      <c r="C22" s="179" t="s">
        <v>626</v>
      </c>
      <c r="D22" s="187" t="s">
        <v>627</v>
      </c>
      <c r="E22" s="166">
        <v>0</v>
      </c>
      <c r="F22" s="167">
        <v>0</v>
      </c>
      <c r="G22" s="167">
        <v>0</v>
      </c>
      <c r="H22" s="168">
        <v>0</v>
      </c>
      <c r="I22" s="169">
        <v>0</v>
      </c>
      <c r="J22" s="167">
        <v>0</v>
      </c>
      <c r="K22" s="170">
        <v>0</v>
      </c>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row>
    <row r="23" spans="1:38">
      <c r="A23" s="165">
        <v>21</v>
      </c>
      <c r="B23" s="184" t="s">
        <v>628</v>
      </c>
      <c r="C23" s="179" t="s">
        <v>629</v>
      </c>
      <c r="D23" s="187" t="s">
        <v>630</v>
      </c>
      <c r="E23" s="166">
        <v>75</v>
      </c>
      <c r="F23" s="167">
        <v>5062</v>
      </c>
      <c r="G23" s="167">
        <v>4573</v>
      </c>
      <c r="H23" s="168">
        <v>0.25</v>
      </c>
      <c r="I23" s="169">
        <v>0.32245160015804031</v>
      </c>
      <c r="J23" s="167">
        <v>3429.75</v>
      </c>
      <c r="K23" s="170">
        <v>257231.25</v>
      </c>
      <c r="L23" s="71">
        <v>5</v>
      </c>
      <c r="M23" s="71">
        <v>3</v>
      </c>
      <c r="N23" s="93">
        <v>3</v>
      </c>
      <c r="O23" s="71"/>
      <c r="P23" s="71">
        <v>3</v>
      </c>
      <c r="Q23" s="71">
        <v>3</v>
      </c>
      <c r="R23" s="71">
        <v>3</v>
      </c>
      <c r="S23" s="71">
        <v>3</v>
      </c>
      <c r="T23" s="71">
        <v>3</v>
      </c>
      <c r="U23" s="71">
        <v>3</v>
      </c>
      <c r="V23" s="71">
        <v>3</v>
      </c>
      <c r="W23" s="71">
        <v>3</v>
      </c>
      <c r="X23" s="71">
        <v>3</v>
      </c>
      <c r="Y23" s="71">
        <v>3</v>
      </c>
      <c r="Z23" s="71">
        <v>3</v>
      </c>
      <c r="AA23" s="71">
        <v>3</v>
      </c>
      <c r="AB23" s="71">
        <v>3</v>
      </c>
      <c r="AC23" s="71">
        <v>5</v>
      </c>
      <c r="AD23" s="71"/>
      <c r="AE23" s="71">
        <v>2</v>
      </c>
      <c r="AF23" s="71">
        <v>6</v>
      </c>
      <c r="AG23" s="96"/>
      <c r="AH23" s="71">
        <v>3</v>
      </c>
      <c r="AI23" s="71"/>
      <c r="AJ23" s="71"/>
      <c r="AK23" s="71">
        <f>SUBTOTAL(9,L23:AJ23)</f>
        <v>66</v>
      </c>
      <c r="AL23" s="81">
        <f>+J23*AK23</f>
        <v>226363.5</v>
      </c>
    </row>
    <row r="24" spans="1:38" hidden="1">
      <c r="A24" s="165">
        <v>22</v>
      </c>
      <c r="B24" s="184" t="s">
        <v>631</v>
      </c>
      <c r="C24" s="179" t="s">
        <v>632</v>
      </c>
      <c r="D24" s="187" t="s">
        <v>575</v>
      </c>
      <c r="E24" s="166">
        <v>0</v>
      </c>
      <c r="F24" s="167">
        <v>0</v>
      </c>
      <c r="G24" s="167">
        <v>0</v>
      </c>
      <c r="H24" s="168">
        <v>0</v>
      </c>
      <c r="I24" s="169">
        <v>0</v>
      </c>
      <c r="J24" s="167">
        <v>0</v>
      </c>
      <c r="K24" s="170">
        <v>0</v>
      </c>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row>
    <row r="25" spans="1:38" hidden="1">
      <c r="A25" s="165">
        <v>23</v>
      </c>
      <c r="B25" s="184" t="s">
        <v>633</v>
      </c>
      <c r="C25" s="179" t="s">
        <v>632</v>
      </c>
      <c r="D25" s="187" t="s">
        <v>634</v>
      </c>
      <c r="E25" s="166">
        <v>0</v>
      </c>
      <c r="F25" s="167">
        <v>0</v>
      </c>
      <c r="G25" s="167">
        <v>0</v>
      </c>
      <c r="H25" s="168">
        <v>0</v>
      </c>
      <c r="I25" s="169">
        <v>0</v>
      </c>
      <c r="J25" s="167">
        <v>0</v>
      </c>
      <c r="K25" s="170">
        <v>0</v>
      </c>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row>
    <row r="26" spans="1:38" hidden="1">
      <c r="A26" s="165">
        <v>24</v>
      </c>
      <c r="B26" s="184" t="s">
        <v>635</v>
      </c>
      <c r="C26" s="179" t="s">
        <v>632</v>
      </c>
      <c r="D26" s="187" t="s">
        <v>636</v>
      </c>
      <c r="E26" s="166">
        <v>0</v>
      </c>
      <c r="F26" s="167">
        <v>0</v>
      </c>
      <c r="G26" s="167">
        <v>0</v>
      </c>
      <c r="H26" s="168">
        <v>0</v>
      </c>
      <c r="I26" s="169">
        <v>0</v>
      </c>
      <c r="J26" s="167">
        <v>0</v>
      </c>
      <c r="K26" s="170">
        <v>0</v>
      </c>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row>
    <row r="27" spans="1:38">
      <c r="A27" s="165">
        <v>25</v>
      </c>
      <c r="B27" s="184" t="s">
        <v>637</v>
      </c>
      <c r="C27" s="179" t="s">
        <v>638</v>
      </c>
      <c r="D27" s="187" t="s">
        <v>639</v>
      </c>
      <c r="E27" s="166">
        <v>122</v>
      </c>
      <c r="F27" s="167">
        <v>11757</v>
      </c>
      <c r="G27" s="167">
        <v>5362</v>
      </c>
      <c r="H27" s="168">
        <v>0.25</v>
      </c>
      <c r="I27" s="169">
        <v>0.65794845623883647</v>
      </c>
      <c r="J27" s="167">
        <v>4021.5</v>
      </c>
      <c r="K27" s="170">
        <v>490623</v>
      </c>
      <c r="L27" s="96">
        <v>45</v>
      </c>
      <c r="M27" s="96">
        <v>8</v>
      </c>
      <c r="N27" s="193">
        <v>8</v>
      </c>
      <c r="O27" s="71"/>
      <c r="P27" s="79">
        <v>8</v>
      </c>
      <c r="Q27" s="96">
        <v>8</v>
      </c>
      <c r="R27" s="96">
        <v>8</v>
      </c>
      <c r="S27" s="96">
        <v>8</v>
      </c>
      <c r="T27" s="96">
        <v>8</v>
      </c>
      <c r="U27" s="96">
        <v>8</v>
      </c>
      <c r="V27" s="96">
        <v>8</v>
      </c>
      <c r="W27" s="96">
        <v>8</v>
      </c>
      <c r="X27" s="96">
        <v>4</v>
      </c>
      <c r="Y27" s="96">
        <v>4</v>
      </c>
      <c r="Z27" s="96">
        <v>4</v>
      </c>
      <c r="AA27" s="96">
        <v>8</v>
      </c>
      <c r="AB27" s="96">
        <v>4</v>
      </c>
      <c r="AC27" s="96">
        <v>2</v>
      </c>
      <c r="AD27" s="71"/>
      <c r="AE27" s="96">
        <v>4</v>
      </c>
      <c r="AF27" s="96">
        <v>6</v>
      </c>
      <c r="AG27" s="96"/>
      <c r="AH27" s="96">
        <v>2</v>
      </c>
      <c r="AI27" s="96">
        <v>3</v>
      </c>
      <c r="AJ27" s="71"/>
      <c r="AK27" s="96">
        <f t="shared" ref="AK27:AK29" si="0">SUBTOTAL(9,L27:AJ27)</f>
        <v>166</v>
      </c>
      <c r="AL27" s="81">
        <f t="shared" ref="AL27:AL29" si="1">+J27*AK27</f>
        <v>667569</v>
      </c>
    </row>
    <row r="28" spans="1:38">
      <c r="A28" s="165">
        <v>26</v>
      </c>
      <c r="B28" s="184" t="s">
        <v>640</v>
      </c>
      <c r="C28" s="179" t="s">
        <v>641</v>
      </c>
      <c r="D28" s="187" t="s">
        <v>642</v>
      </c>
      <c r="E28" s="166">
        <v>114</v>
      </c>
      <c r="F28" s="167">
        <v>5754</v>
      </c>
      <c r="G28" s="167">
        <v>3354</v>
      </c>
      <c r="H28" s="168">
        <v>0.25</v>
      </c>
      <c r="I28" s="169">
        <v>0.56282586027111581</v>
      </c>
      <c r="J28" s="167">
        <v>2515.5</v>
      </c>
      <c r="K28" s="170">
        <v>286767</v>
      </c>
      <c r="L28" s="71"/>
      <c r="M28" s="71"/>
      <c r="N28" s="93"/>
      <c r="O28" s="71"/>
      <c r="P28" s="79">
        <v>10</v>
      </c>
      <c r="Q28" s="79"/>
      <c r="R28" s="96">
        <v>10</v>
      </c>
      <c r="S28" s="71"/>
      <c r="T28" s="96">
        <v>10</v>
      </c>
      <c r="U28" s="96">
        <v>10</v>
      </c>
      <c r="V28" s="96">
        <v>10</v>
      </c>
      <c r="W28" s="71"/>
      <c r="X28" s="96">
        <v>10</v>
      </c>
      <c r="Y28" s="96">
        <v>10</v>
      </c>
      <c r="Z28" s="96">
        <v>9</v>
      </c>
      <c r="AA28" s="96">
        <v>10</v>
      </c>
      <c r="AB28" s="96">
        <v>20</v>
      </c>
      <c r="AC28" s="96">
        <v>10</v>
      </c>
      <c r="AD28" s="96">
        <v>40</v>
      </c>
      <c r="AE28" s="96">
        <v>10</v>
      </c>
      <c r="AF28" s="96">
        <v>30</v>
      </c>
      <c r="AG28" s="96"/>
      <c r="AH28" s="96">
        <v>10</v>
      </c>
      <c r="AI28" s="96">
        <v>25</v>
      </c>
      <c r="AJ28" s="96">
        <v>30</v>
      </c>
      <c r="AK28" s="96">
        <f t="shared" si="0"/>
        <v>264</v>
      </c>
      <c r="AL28" s="81">
        <f t="shared" si="1"/>
        <v>664092</v>
      </c>
    </row>
    <row r="29" spans="1:38">
      <c r="A29" s="165">
        <v>27</v>
      </c>
      <c r="B29" s="184" t="s">
        <v>643</v>
      </c>
      <c r="C29" s="179" t="s">
        <v>644</v>
      </c>
      <c r="D29" s="187" t="s">
        <v>575</v>
      </c>
      <c r="E29" s="166">
        <v>148</v>
      </c>
      <c r="F29" s="167">
        <v>9634</v>
      </c>
      <c r="G29" s="167">
        <v>4560</v>
      </c>
      <c r="H29" s="168">
        <v>0.25</v>
      </c>
      <c r="I29" s="169">
        <v>0.64500726593315338</v>
      </c>
      <c r="J29" s="167">
        <v>3420</v>
      </c>
      <c r="K29" s="170">
        <v>506160</v>
      </c>
      <c r="L29" s="71">
        <v>45</v>
      </c>
      <c r="M29" s="71">
        <v>5</v>
      </c>
      <c r="N29" s="93">
        <v>5</v>
      </c>
      <c r="O29" s="71"/>
      <c r="P29" s="71">
        <v>5</v>
      </c>
      <c r="Q29" s="71">
        <v>5</v>
      </c>
      <c r="R29" s="71">
        <v>5</v>
      </c>
      <c r="S29" s="71">
        <v>5</v>
      </c>
      <c r="T29" s="71">
        <v>5</v>
      </c>
      <c r="U29" s="71">
        <v>5</v>
      </c>
      <c r="V29" s="71">
        <v>5</v>
      </c>
      <c r="W29" s="71">
        <v>5</v>
      </c>
      <c r="X29" s="71">
        <v>5</v>
      </c>
      <c r="Y29" s="71">
        <v>5</v>
      </c>
      <c r="Z29" s="71">
        <v>5</v>
      </c>
      <c r="AA29" s="71">
        <v>5</v>
      </c>
      <c r="AB29" s="71">
        <v>5</v>
      </c>
      <c r="AC29" s="71">
        <v>5</v>
      </c>
      <c r="AD29" s="71"/>
      <c r="AE29" s="71">
        <v>10</v>
      </c>
      <c r="AF29" s="71">
        <v>4</v>
      </c>
      <c r="AG29" s="96"/>
      <c r="AH29" s="71"/>
      <c r="AI29" s="71"/>
      <c r="AJ29" s="71"/>
      <c r="AK29" s="71">
        <f t="shared" si="0"/>
        <v>139</v>
      </c>
      <c r="AL29" s="81">
        <f t="shared" si="1"/>
        <v>475380</v>
      </c>
    </row>
    <row r="30" spans="1:38" hidden="1">
      <c r="A30" s="165">
        <v>28</v>
      </c>
      <c r="B30" s="184" t="s">
        <v>645</v>
      </c>
      <c r="C30" s="180" t="s">
        <v>646</v>
      </c>
      <c r="D30" s="187" t="s">
        <v>617</v>
      </c>
      <c r="E30" s="166">
        <v>0</v>
      </c>
      <c r="F30" s="167">
        <v>0</v>
      </c>
      <c r="G30" s="167">
        <v>0</v>
      </c>
      <c r="H30" s="168">
        <v>0</v>
      </c>
      <c r="I30" s="169">
        <v>0</v>
      </c>
      <c r="J30" s="167">
        <v>0</v>
      </c>
      <c r="K30" s="170">
        <v>0</v>
      </c>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row>
    <row r="31" spans="1:38" hidden="1">
      <c r="A31" s="165">
        <v>29</v>
      </c>
      <c r="B31" s="184" t="s">
        <v>647</v>
      </c>
      <c r="C31" s="179" t="s">
        <v>646</v>
      </c>
      <c r="D31" s="187" t="s">
        <v>648</v>
      </c>
      <c r="E31" s="166">
        <v>0</v>
      </c>
      <c r="F31" s="167">
        <v>0</v>
      </c>
      <c r="G31" s="167">
        <v>0</v>
      </c>
      <c r="H31" s="168">
        <v>0</v>
      </c>
      <c r="I31" s="169">
        <v>0</v>
      </c>
      <c r="J31" s="167">
        <v>0</v>
      </c>
      <c r="K31" s="170">
        <v>0</v>
      </c>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row>
    <row r="32" spans="1:38">
      <c r="A32" s="165">
        <v>30</v>
      </c>
      <c r="B32" s="184" t="s">
        <v>649</v>
      </c>
      <c r="C32" s="179" t="s">
        <v>650</v>
      </c>
      <c r="D32" s="187" t="s">
        <v>639</v>
      </c>
      <c r="E32" s="166">
        <v>226</v>
      </c>
      <c r="F32" s="167">
        <v>8865</v>
      </c>
      <c r="G32" s="167">
        <v>5534</v>
      </c>
      <c r="H32" s="168">
        <v>0.25</v>
      </c>
      <c r="I32" s="169">
        <v>0.53181049069373942</v>
      </c>
      <c r="J32" s="167">
        <v>4150.5</v>
      </c>
      <c r="K32" s="170">
        <v>938013</v>
      </c>
      <c r="L32" s="71">
        <v>45</v>
      </c>
      <c r="M32" s="71">
        <v>4</v>
      </c>
      <c r="N32" s="93">
        <v>4</v>
      </c>
      <c r="O32" s="71"/>
      <c r="P32" s="71">
        <v>4</v>
      </c>
      <c r="Q32" s="71">
        <v>4</v>
      </c>
      <c r="R32" s="71">
        <v>4</v>
      </c>
      <c r="S32" s="71">
        <v>4</v>
      </c>
      <c r="T32" s="71">
        <v>4</v>
      </c>
      <c r="U32" s="71">
        <v>4</v>
      </c>
      <c r="V32" s="71">
        <v>4</v>
      </c>
      <c r="W32" s="71">
        <v>4</v>
      </c>
      <c r="X32" s="71">
        <v>4</v>
      </c>
      <c r="Y32" s="71">
        <v>4</v>
      </c>
      <c r="Z32" s="71">
        <v>4</v>
      </c>
      <c r="AA32" s="71">
        <v>4</v>
      </c>
      <c r="AB32" s="71">
        <v>4</v>
      </c>
      <c r="AC32" s="71">
        <v>8</v>
      </c>
      <c r="AD32" s="71">
        <v>20</v>
      </c>
      <c r="AE32" s="71">
        <v>15</v>
      </c>
      <c r="AF32" s="71">
        <v>15</v>
      </c>
      <c r="AG32" s="96">
        <v>7</v>
      </c>
      <c r="AH32" s="71">
        <v>3</v>
      </c>
      <c r="AI32" s="71">
        <v>18</v>
      </c>
      <c r="AJ32" s="71">
        <v>6</v>
      </c>
      <c r="AK32" s="71">
        <f>SUBTOTAL(9,L32:AJ32)</f>
        <v>197</v>
      </c>
      <c r="AL32" s="81">
        <f>+J32*AK32</f>
        <v>817648.5</v>
      </c>
    </row>
    <row r="33" spans="1:38" hidden="1">
      <c r="A33" s="165">
        <v>31</v>
      </c>
      <c r="B33" s="184" t="s">
        <v>651</v>
      </c>
      <c r="C33" s="179" t="s">
        <v>652</v>
      </c>
      <c r="D33" s="187" t="s">
        <v>653</v>
      </c>
      <c r="E33" s="166">
        <v>0</v>
      </c>
      <c r="F33" s="167">
        <v>0</v>
      </c>
      <c r="G33" s="167">
        <v>0</v>
      </c>
      <c r="H33" s="168">
        <v>0</v>
      </c>
      <c r="I33" s="169">
        <v>0</v>
      </c>
      <c r="J33" s="167">
        <v>0</v>
      </c>
      <c r="K33" s="170">
        <v>0</v>
      </c>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row>
    <row r="34" spans="1:38" hidden="1">
      <c r="A34" s="165">
        <v>32</v>
      </c>
      <c r="B34" s="184" t="s">
        <v>654</v>
      </c>
      <c r="C34" s="179" t="s">
        <v>655</v>
      </c>
      <c r="D34" s="187" t="s">
        <v>656</v>
      </c>
      <c r="E34" s="166">
        <v>0</v>
      </c>
      <c r="F34" s="167">
        <v>0</v>
      </c>
      <c r="G34" s="167">
        <v>0</v>
      </c>
      <c r="H34" s="168">
        <v>0</v>
      </c>
      <c r="I34" s="169">
        <v>0</v>
      </c>
      <c r="J34" s="167">
        <v>0</v>
      </c>
      <c r="K34" s="170">
        <v>0</v>
      </c>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row>
    <row r="35" spans="1:38" hidden="1">
      <c r="A35" s="165">
        <v>33</v>
      </c>
      <c r="B35" s="184" t="s">
        <v>657</v>
      </c>
      <c r="C35" s="179" t="s">
        <v>658</v>
      </c>
      <c r="D35" s="187" t="s">
        <v>575</v>
      </c>
      <c r="E35" s="166">
        <v>0</v>
      </c>
      <c r="F35" s="167">
        <v>0</v>
      </c>
      <c r="G35" s="167">
        <v>0</v>
      </c>
      <c r="H35" s="168">
        <v>0</v>
      </c>
      <c r="I35" s="169">
        <v>0</v>
      </c>
      <c r="J35" s="167">
        <v>0</v>
      </c>
      <c r="K35" s="170">
        <v>0</v>
      </c>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row>
    <row r="36" spans="1:38" hidden="1">
      <c r="A36" s="165">
        <v>34</v>
      </c>
      <c r="B36" s="184" t="s">
        <v>659</v>
      </c>
      <c r="C36" s="179" t="s">
        <v>660</v>
      </c>
      <c r="D36" s="187" t="s">
        <v>661</v>
      </c>
      <c r="E36" s="166">
        <v>0</v>
      </c>
      <c r="F36" s="167">
        <v>0</v>
      </c>
      <c r="G36" s="167">
        <v>0</v>
      </c>
      <c r="H36" s="168">
        <v>0</v>
      </c>
      <c r="I36" s="169">
        <v>0</v>
      </c>
      <c r="J36" s="167">
        <v>0</v>
      </c>
      <c r="K36" s="170">
        <v>0</v>
      </c>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row>
    <row r="37" spans="1:38" hidden="1">
      <c r="A37" s="165">
        <v>35</v>
      </c>
      <c r="B37" s="184" t="s">
        <v>662</v>
      </c>
      <c r="C37" s="179" t="s">
        <v>663</v>
      </c>
      <c r="D37" s="187" t="s">
        <v>664</v>
      </c>
      <c r="E37" s="166">
        <v>0</v>
      </c>
      <c r="F37" s="167">
        <v>0</v>
      </c>
      <c r="G37" s="167">
        <v>0</v>
      </c>
      <c r="H37" s="168">
        <v>0</v>
      </c>
      <c r="I37" s="169">
        <v>0</v>
      </c>
      <c r="J37" s="167">
        <v>0</v>
      </c>
      <c r="K37" s="170">
        <v>0</v>
      </c>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row>
    <row r="38" spans="1:38" hidden="1">
      <c r="A38" s="165">
        <v>36</v>
      </c>
      <c r="B38" s="184" t="s">
        <v>665</v>
      </c>
      <c r="C38" s="179" t="s">
        <v>663</v>
      </c>
      <c r="D38" s="187" t="s">
        <v>639</v>
      </c>
      <c r="E38" s="166">
        <v>0</v>
      </c>
      <c r="F38" s="167">
        <v>0</v>
      </c>
      <c r="G38" s="167">
        <v>0</v>
      </c>
      <c r="H38" s="168">
        <v>0</v>
      </c>
      <c r="I38" s="169">
        <v>0</v>
      </c>
      <c r="J38" s="167">
        <v>0</v>
      </c>
      <c r="K38" s="170">
        <v>0</v>
      </c>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row>
    <row r="39" spans="1:38" hidden="1">
      <c r="A39" s="165">
        <v>37</v>
      </c>
      <c r="B39" s="184" t="s">
        <v>666</v>
      </c>
      <c r="C39" s="179" t="s">
        <v>667</v>
      </c>
      <c r="D39" s="187" t="s">
        <v>668</v>
      </c>
      <c r="E39" s="166">
        <v>0</v>
      </c>
      <c r="F39" s="167">
        <v>0</v>
      </c>
      <c r="G39" s="167">
        <v>0</v>
      </c>
      <c r="H39" s="168">
        <v>0</v>
      </c>
      <c r="I39" s="169">
        <v>0</v>
      </c>
      <c r="J39" s="167">
        <v>0</v>
      </c>
      <c r="K39" s="170">
        <v>0</v>
      </c>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row>
    <row r="40" spans="1:38" hidden="1">
      <c r="A40" s="165">
        <v>38</v>
      </c>
      <c r="B40" s="184" t="s">
        <v>669</v>
      </c>
      <c r="C40" s="179" t="s">
        <v>667</v>
      </c>
      <c r="D40" s="187" t="s">
        <v>670</v>
      </c>
      <c r="E40" s="166">
        <v>0</v>
      </c>
      <c r="F40" s="167">
        <v>0</v>
      </c>
      <c r="G40" s="167">
        <v>0</v>
      </c>
      <c r="H40" s="168">
        <v>0</v>
      </c>
      <c r="I40" s="169">
        <v>0</v>
      </c>
      <c r="J40" s="167">
        <v>0</v>
      </c>
      <c r="K40" s="170">
        <v>0</v>
      </c>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row>
    <row r="41" spans="1:38" hidden="1">
      <c r="A41" s="165">
        <v>39</v>
      </c>
      <c r="B41" s="184" t="s">
        <v>671</v>
      </c>
      <c r="C41" s="179" t="s">
        <v>672</v>
      </c>
      <c r="D41" s="187" t="s">
        <v>639</v>
      </c>
      <c r="E41" s="166">
        <v>0</v>
      </c>
      <c r="F41" s="167">
        <v>0</v>
      </c>
      <c r="G41" s="167">
        <v>0</v>
      </c>
      <c r="H41" s="168">
        <v>0</v>
      </c>
      <c r="I41" s="169">
        <v>0</v>
      </c>
      <c r="J41" s="167">
        <v>0</v>
      </c>
      <c r="K41" s="170">
        <v>0</v>
      </c>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row>
    <row r="42" spans="1:38" hidden="1">
      <c r="A42" s="165">
        <v>40</v>
      </c>
      <c r="B42" s="184" t="s">
        <v>673</v>
      </c>
      <c r="C42" s="179" t="s">
        <v>674</v>
      </c>
      <c r="D42" s="187" t="s">
        <v>614</v>
      </c>
      <c r="E42" s="166">
        <v>0</v>
      </c>
      <c r="F42" s="167">
        <v>0</v>
      </c>
      <c r="G42" s="167">
        <v>0</v>
      </c>
      <c r="H42" s="168">
        <v>0</v>
      </c>
      <c r="I42" s="169">
        <v>0</v>
      </c>
      <c r="J42" s="167">
        <v>0</v>
      </c>
      <c r="K42" s="170">
        <v>0</v>
      </c>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row>
    <row r="43" spans="1:38" hidden="1">
      <c r="A43" s="165">
        <v>41</v>
      </c>
      <c r="B43" s="184" t="s">
        <v>675</v>
      </c>
      <c r="C43" s="179" t="s">
        <v>676</v>
      </c>
      <c r="D43" s="187" t="s">
        <v>677</v>
      </c>
      <c r="E43" s="166">
        <v>0</v>
      </c>
      <c r="F43" s="167">
        <v>0</v>
      </c>
      <c r="G43" s="167">
        <v>0</v>
      </c>
      <c r="H43" s="168">
        <v>0</v>
      </c>
      <c r="I43" s="169">
        <v>0</v>
      </c>
      <c r="J43" s="167">
        <v>0</v>
      </c>
      <c r="K43" s="170">
        <v>0</v>
      </c>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row>
    <row r="44" spans="1:38" hidden="1">
      <c r="A44" s="165">
        <v>42</v>
      </c>
      <c r="B44" s="184" t="s">
        <v>678</v>
      </c>
      <c r="C44" s="179" t="s">
        <v>679</v>
      </c>
      <c r="D44" s="187" t="s">
        <v>680</v>
      </c>
      <c r="E44" s="166">
        <v>0</v>
      </c>
      <c r="F44" s="167">
        <v>0</v>
      </c>
      <c r="G44" s="167">
        <v>0</v>
      </c>
      <c r="H44" s="168">
        <v>0</v>
      </c>
      <c r="I44" s="169">
        <v>0</v>
      </c>
      <c r="J44" s="167">
        <v>0</v>
      </c>
      <c r="K44" s="170">
        <v>0</v>
      </c>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row>
    <row r="45" spans="1:38" hidden="1">
      <c r="A45" s="165">
        <v>43</v>
      </c>
      <c r="B45" s="184" t="s">
        <v>681</v>
      </c>
      <c r="C45" s="179" t="s">
        <v>682</v>
      </c>
      <c r="D45" s="187" t="s">
        <v>683</v>
      </c>
      <c r="E45" s="166">
        <v>0</v>
      </c>
      <c r="F45" s="167">
        <v>0</v>
      </c>
      <c r="G45" s="167">
        <v>0</v>
      </c>
      <c r="H45" s="168">
        <v>0</v>
      </c>
      <c r="I45" s="169">
        <v>0</v>
      </c>
      <c r="J45" s="167">
        <v>0</v>
      </c>
      <c r="K45" s="170">
        <v>0</v>
      </c>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row>
    <row r="46" spans="1:38">
      <c r="A46" s="165">
        <v>44</v>
      </c>
      <c r="B46" s="184" t="s">
        <v>684</v>
      </c>
      <c r="C46" s="179" t="s">
        <v>685</v>
      </c>
      <c r="D46" s="187" t="s">
        <v>575</v>
      </c>
      <c r="E46" s="166">
        <v>182</v>
      </c>
      <c r="F46" s="167">
        <v>28847</v>
      </c>
      <c r="G46" s="167">
        <v>19277</v>
      </c>
      <c r="H46" s="168">
        <v>0.25</v>
      </c>
      <c r="I46" s="169">
        <v>0.49881270149408952</v>
      </c>
      <c r="J46" s="167">
        <v>14457.75</v>
      </c>
      <c r="K46" s="170">
        <v>2631310.5</v>
      </c>
      <c r="L46" s="71">
        <v>50</v>
      </c>
      <c r="M46" s="71">
        <v>8</v>
      </c>
      <c r="N46" s="93">
        <v>8</v>
      </c>
      <c r="O46" s="71"/>
      <c r="P46" s="71">
        <v>8</v>
      </c>
      <c r="Q46" s="79">
        <v>8</v>
      </c>
      <c r="R46" s="71">
        <v>8</v>
      </c>
      <c r="S46" s="71">
        <v>8</v>
      </c>
      <c r="T46" s="71">
        <v>8</v>
      </c>
      <c r="U46" s="71">
        <v>8</v>
      </c>
      <c r="V46" s="71">
        <v>8</v>
      </c>
      <c r="W46" s="71">
        <v>8</v>
      </c>
      <c r="X46" s="71">
        <v>4</v>
      </c>
      <c r="Y46" s="71">
        <v>4</v>
      </c>
      <c r="Z46" s="71"/>
      <c r="AA46" s="71">
        <v>8</v>
      </c>
      <c r="AB46" s="71">
        <v>4</v>
      </c>
      <c r="AC46" s="71">
        <v>4</v>
      </c>
      <c r="AD46" s="71"/>
      <c r="AE46" s="71">
        <v>3</v>
      </c>
      <c r="AF46" s="71"/>
      <c r="AG46" s="96">
        <v>1</v>
      </c>
      <c r="AH46" s="71"/>
      <c r="AI46" s="71">
        <v>3</v>
      </c>
      <c r="AJ46" s="71"/>
      <c r="AK46" s="71">
        <f>SUBTOTAL(9,L46:AJ46)</f>
        <v>161</v>
      </c>
      <c r="AL46" s="81">
        <f>+J46*AK46</f>
        <v>2327697.75</v>
      </c>
    </row>
    <row r="47" spans="1:38" hidden="1">
      <c r="A47" s="165">
        <v>45</v>
      </c>
      <c r="B47" s="184" t="s">
        <v>686</v>
      </c>
      <c r="C47" s="180" t="s">
        <v>687</v>
      </c>
      <c r="D47" s="187" t="s">
        <v>639</v>
      </c>
      <c r="E47" s="166">
        <v>0</v>
      </c>
      <c r="F47" s="167">
        <v>0</v>
      </c>
      <c r="G47" s="167">
        <v>0</v>
      </c>
      <c r="H47" s="168">
        <v>0</v>
      </c>
      <c r="I47" s="169">
        <v>0</v>
      </c>
      <c r="J47" s="167">
        <v>0</v>
      </c>
      <c r="K47" s="170">
        <v>0</v>
      </c>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row>
    <row r="48" spans="1:38" hidden="1">
      <c r="A48" s="165">
        <v>46</v>
      </c>
      <c r="B48" s="184" t="s">
        <v>688</v>
      </c>
      <c r="C48" s="179" t="s">
        <v>689</v>
      </c>
      <c r="D48" s="187" t="s">
        <v>575</v>
      </c>
      <c r="E48" s="166">
        <v>0</v>
      </c>
      <c r="F48" s="167">
        <v>0</v>
      </c>
      <c r="G48" s="167">
        <v>0</v>
      </c>
      <c r="H48" s="168">
        <v>0</v>
      </c>
      <c r="I48" s="169">
        <v>0</v>
      </c>
      <c r="J48" s="167">
        <v>0</v>
      </c>
      <c r="K48" s="170">
        <v>0</v>
      </c>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row>
    <row r="49" spans="1:38" hidden="1">
      <c r="A49" s="165">
        <v>47</v>
      </c>
      <c r="B49" s="184" t="s">
        <v>690</v>
      </c>
      <c r="C49" s="179" t="s">
        <v>691</v>
      </c>
      <c r="D49" s="187" t="s">
        <v>639</v>
      </c>
      <c r="E49" s="166">
        <v>0</v>
      </c>
      <c r="F49" s="167">
        <v>0</v>
      </c>
      <c r="G49" s="167">
        <v>0</v>
      </c>
      <c r="H49" s="168">
        <v>0</v>
      </c>
      <c r="I49" s="169">
        <v>0</v>
      </c>
      <c r="J49" s="167">
        <v>0</v>
      </c>
      <c r="K49" s="170">
        <v>0</v>
      </c>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row>
    <row r="50" spans="1:38">
      <c r="A50" s="165">
        <v>48</v>
      </c>
      <c r="B50" s="184" t="s">
        <v>692</v>
      </c>
      <c r="C50" s="179" t="s">
        <v>693</v>
      </c>
      <c r="D50" s="187" t="s">
        <v>575</v>
      </c>
      <c r="E50" s="166">
        <v>171</v>
      </c>
      <c r="F50" s="167">
        <v>64693</v>
      </c>
      <c r="G50" s="167">
        <v>33488</v>
      </c>
      <c r="H50" s="168">
        <v>0.25</v>
      </c>
      <c r="I50" s="169">
        <v>0.61176634257183937</v>
      </c>
      <c r="J50" s="167">
        <v>25116</v>
      </c>
      <c r="K50" s="170">
        <v>4294836</v>
      </c>
      <c r="L50" s="71">
        <v>50</v>
      </c>
      <c r="M50" s="71">
        <v>2</v>
      </c>
      <c r="N50" s="93">
        <v>2</v>
      </c>
      <c r="O50" s="71"/>
      <c r="P50" s="71">
        <v>2</v>
      </c>
      <c r="Q50" s="71">
        <v>2</v>
      </c>
      <c r="R50" s="71">
        <v>2</v>
      </c>
      <c r="S50" s="71">
        <v>2</v>
      </c>
      <c r="T50" s="71">
        <v>2</v>
      </c>
      <c r="U50" s="71">
        <v>2</v>
      </c>
      <c r="V50" s="71">
        <v>2</v>
      </c>
      <c r="W50" s="71">
        <v>2</v>
      </c>
      <c r="X50" s="71">
        <v>2</v>
      </c>
      <c r="Y50" s="71">
        <v>2</v>
      </c>
      <c r="Z50" s="71">
        <v>2</v>
      </c>
      <c r="AA50" s="71">
        <v>2</v>
      </c>
      <c r="AB50" s="71">
        <v>2</v>
      </c>
      <c r="AC50" s="71">
        <v>4</v>
      </c>
      <c r="AD50" s="71"/>
      <c r="AE50" s="71">
        <v>1</v>
      </c>
      <c r="AF50" s="71">
        <v>6</v>
      </c>
      <c r="AG50" s="96">
        <v>1</v>
      </c>
      <c r="AH50" s="71"/>
      <c r="AI50" s="71">
        <v>3</v>
      </c>
      <c r="AJ50" s="71">
        <v>1</v>
      </c>
      <c r="AK50" s="71">
        <f t="shared" ref="AK50:AK52" si="2">SUBTOTAL(9,L50:AJ50)</f>
        <v>96</v>
      </c>
      <c r="AL50" s="81">
        <f t="shared" ref="AL50:AL52" si="3">+J50*AK50</f>
        <v>2411136</v>
      </c>
    </row>
    <row r="51" spans="1:38">
      <c r="A51" s="165">
        <v>49</v>
      </c>
      <c r="B51" s="184" t="s">
        <v>694</v>
      </c>
      <c r="C51" s="179" t="s">
        <v>695</v>
      </c>
      <c r="D51" s="187" t="s">
        <v>696</v>
      </c>
      <c r="E51" s="166">
        <v>113</v>
      </c>
      <c r="F51" s="167">
        <v>24300</v>
      </c>
      <c r="G51" s="167">
        <v>18358</v>
      </c>
      <c r="H51" s="168">
        <v>0.25</v>
      </c>
      <c r="I51" s="169">
        <v>0.43339506172839504</v>
      </c>
      <c r="J51" s="167">
        <v>13768.5</v>
      </c>
      <c r="K51" s="170">
        <v>1555840.5</v>
      </c>
      <c r="L51" s="71">
        <v>45</v>
      </c>
      <c r="M51" s="71">
        <v>3</v>
      </c>
      <c r="N51" s="93">
        <v>3</v>
      </c>
      <c r="O51" s="71"/>
      <c r="P51" s="71">
        <v>3</v>
      </c>
      <c r="Q51" s="71">
        <v>3</v>
      </c>
      <c r="R51" s="71">
        <v>3</v>
      </c>
      <c r="S51" s="71">
        <v>3</v>
      </c>
      <c r="T51" s="71">
        <v>3</v>
      </c>
      <c r="U51" s="71">
        <v>3</v>
      </c>
      <c r="V51" s="71"/>
      <c r="W51" s="71">
        <v>3</v>
      </c>
      <c r="X51" s="71">
        <v>3</v>
      </c>
      <c r="Y51" s="71">
        <v>3</v>
      </c>
      <c r="Z51" s="71">
        <v>3</v>
      </c>
      <c r="AA51" s="71">
        <v>3</v>
      </c>
      <c r="AB51" s="71">
        <v>3</v>
      </c>
      <c r="AC51" s="71">
        <v>2</v>
      </c>
      <c r="AD51" s="71"/>
      <c r="AE51" s="71">
        <v>5</v>
      </c>
      <c r="AF51" s="71"/>
      <c r="AG51" s="96">
        <v>1</v>
      </c>
      <c r="AH51" s="71"/>
      <c r="AI51" s="71">
        <v>4</v>
      </c>
      <c r="AJ51" s="71"/>
      <c r="AK51" s="71">
        <f t="shared" si="2"/>
        <v>99</v>
      </c>
      <c r="AL51" s="81">
        <f t="shared" si="3"/>
        <v>1363081.5</v>
      </c>
    </row>
    <row r="52" spans="1:38">
      <c r="A52" s="165">
        <v>50</v>
      </c>
      <c r="B52" s="184" t="s">
        <v>697</v>
      </c>
      <c r="C52" s="179" t="s">
        <v>698</v>
      </c>
      <c r="D52" s="187" t="s">
        <v>575</v>
      </c>
      <c r="E52" s="166">
        <v>167</v>
      </c>
      <c r="F52" s="167">
        <v>16746</v>
      </c>
      <c r="G52" s="167">
        <v>7567</v>
      </c>
      <c r="H52" s="168">
        <v>0.25</v>
      </c>
      <c r="I52" s="169">
        <v>0.66109817269795768</v>
      </c>
      <c r="J52" s="167">
        <v>5675.25</v>
      </c>
      <c r="K52" s="170">
        <v>947766.75</v>
      </c>
      <c r="L52" s="71">
        <v>60</v>
      </c>
      <c r="M52" s="71">
        <v>2</v>
      </c>
      <c r="N52" s="93">
        <v>2</v>
      </c>
      <c r="O52" s="71"/>
      <c r="P52" s="71">
        <v>2</v>
      </c>
      <c r="Q52" s="71">
        <v>2</v>
      </c>
      <c r="R52" s="71">
        <v>2</v>
      </c>
      <c r="S52" s="71">
        <v>2</v>
      </c>
      <c r="T52" s="71">
        <v>2</v>
      </c>
      <c r="U52" s="71">
        <v>2</v>
      </c>
      <c r="V52" s="71">
        <v>2</v>
      </c>
      <c r="W52" s="71">
        <v>2</v>
      </c>
      <c r="X52" s="71">
        <v>2</v>
      </c>
      <c r="Y52" s="71">
        <v>2</v>
      </c>
      <c r="Z52" s="71">
        <v>2</v>
      </c>
      <c r="AA52" s="71">
        <v>2</v>
      </c>
      <c r="AB52" s="71">
        <v>2</v>
      </c>
      <c r="AC52" s="71">
        <v>2</v>
      </c>
      <c r="AD52" s="71">
        <v>8</v>
      </c>
      <c r="AE52" s="71">
        <v>10</v>
      </c>
      <c r="AF52" s="71">
        <v>10</v>
      </c>
      <c r="AG52" s="96">
        <v>1</v>
      </c>
      <c r="AH52" s="71">
        <v>3</v>
      </c>
      <c r="AI52" s="71">
        <v>15</v>
      </c>
      <c r="AJ52" s="71"/>
      <c r="AK52" s="71">
        <f t="shared" si="2"/>
        <v>139</v>
      </c>
      <c r="AL52" s="81">
        <f t="shared" si="3"/>
        <v>788859.75</v>
      </c>
    </row>
    <row r="53" spans="1:38" hidden="1">
      <c r="A53" s="165">
        <v>51</v>
      </c>
      <c r="B53" s="184" t="s">
        <v>699</v>
      </c>
      <c r="C53" s="179" t="s">
        <v>700</v>
      </c>
      <c r="D53" s="187" t="s">
        <v>696</v>
      </c>
      <c r="E53" s="166">
        <v>0</v>
      </c>
      <c r="F53" s="167">
        <v>0</v>
      </c>
      <c r="G53" s="167">
        <v>0</v>
      </c>
      <c r="H53" s="168">
        <v>0</v>
      </c>
      <c r="I53" s="169">
        <v>0</v>
      </c>
      <c r="J53" s="167">
        <v>0</v>
      </c>
      <c r="K53" s="170">
        <v>0</v>
      </c>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row>
    <row r="54" spans="1:38">
      <c r="A54" s="165">
        <v>52</v>
      </c>
      <c r="B54" s="184" t="s">
        <v>701</v>
      </c>
      <c r="C54" s="179" t="s">
        <v>702</v>
      </c>
      <c r="D54" s="187" t="s">
        <v>696</v>
      </c>
      <c r="E54" s="166">
        <v>27</v>
      </c>
      <c r="F54" s="167">
        <v>12921</v>
      </c>
      <c r="G54" s="167">
        <v>6960</v>
      </c>
      <c r="H54" s="168">
        <v>0.2</v>
      </c>
      <c r="I54" s="169">
        <v>0.56907360111446481</v>
      </c>
      <c r="J54" s="167">
        <v>5568</v>
      </c>
      <c r="K54" s="170">
        <v>150336</v>
      </c>
      <c r="L54" s="96">
        <v>24</v>
      </c>
      <c r="M54" s="96">
        <v>3</v>
      </c>
      <c r="N54" s="193">
        <v>3</v>
      </c>
      <c r="O54" s="71"/>
      <c r="P54" s="96">
        <v>3</v>
      </c>
      <c r="Q54" s="96">
        <v>3</v>
      </c>
      <c r="R54" s="71">
        <v>3</v>
      </c>
      <c r="S54" s="96">
        <v>3</v>
      </c>
      <c r="T54" s="96">
        <v>3</v>
      </c>
      <c r="U54" s="96">
        <v>3</v>
      </c>
      <c r="V54" s="96">
        <v>3</v>
      </c>
      <c r="W54" s="96">
        <v>3</v>
      </c>
      <c r="X54" s="96">
        <v>3</v>
      </c>
      <c r="Y54" s="96">
        <v>3</v>
      </c>
      <c r="Z54" s="96">
        <v>3</v>
      </c>
      <c r="AA54" s="96">
        <v>3</v>
      </c>
      <c r="AB54" s="96">
        <v>3</v>
      </c>
      <c r="AC54" s="71"/>
      <c r="AD54" s="71"/>
      <c r="AE54" s="96">
        <v>4</v>
      </c>
      <c r="AF54" s="96">
        <v>4</v>
      </c>
      <c r="AG54" s="96"/>
      <c r="AH54" s="96">
        <v>2</v>
      </c>
      <c r="AI54" s="71"/>
      <c r="AJ54" s="96">
        <v>2</v>
      </c>
      <c r="AK54" s="96">
        <f>SUBTOTAL(9,L54:AJ54)</f>
        <v>81</v>
      </c>
      <c r="AL54" s="81">
        <f>+J54*AK54</f>
        <v>451008</v>
      </c>
    </row>
    <row r="55" spans="1:38" hidden="1">
      <c r="A55" s="165">
        <v>53</v>
      </c>
      <c r="B55" s="184" t="s">
        <v>703</v>
      </c>
      <c r="C55" s="179" t="s">
        <v>704</v>
      </c>
      <c r="D55" s="187" t="s">
        <v>705</v>
      </c>
      <c r="E55" s="166">
        <v>0</v>
      </c>
      <c r="F55" s="167">
        <v>0</v>
      </c>
      <c r="G55" s="167">
        <v>0</v>
      </c>
      <c r="H55" s="168">
        <v>0</v>
      </c>
      <c r="I55" s="169">
        <v>0</v>
      </c>
      <c r="J55" s="167">
        <v>0</v>
      </c>
      <c r="K55" s="170">
        <v>0</v>
      </c>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row>
    <row r="56" spans="1:38" hidden="1">
      <c r="A56" s="165">
        <v>54</v>
      </c>
      <c r="B56" s="184" t="s">
        <v>706</v>
      </c>
      <c r="C56" s="179" t="s">
        <v>707</v>
      </c>
      <c r="D56" s="187" t="s">
        <v>708</v>
      </c>
      <c r="E56" s="166">
        <v>0</v>
      </c>
      <c r="F56" s="167">
        <v>0</v>
      </c>
      <c r="G56" s="167">
        <v>0</v>
      </c>
      <c r="H56" s="168">
        <v>0</v>
      </c>
      <c r="I56" s="169">
        <v>0</v>
      </c>
      <c r="J56" s="167">
        <v>0</v>
      </c>
      <c r="K56" s="170">
        <v>0</v>
      </c>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row>
    <row r="57" spans="1:38">
      <c r="A57" s="165">
        <v>55</v>
      </c>
      <c r="B57" s="184" t="s">
        <v>709</v>
      </c>
      <c r="C57" s="179" t="s">
        <v>710</v>
      </c>
      <c r="D57" s="187" t="s">
        <v>575</v>
      </c>
      <c r="E57" s="166">
        <v>64</v>
      </c>
      <c r="F57" s="167">
        <v>36815</v>
      </c>
      <c r="G57" s="167">
        <v>16273</v>
      </c>
      <c r="H57" s="168">
        <v>0.25</v>
      </c>
      <c r="I57" s="169">
        <v>0.6684843134591878</v>
      </c>
      <c r="J57" s="167">
        <v>12204.75</v>
      </c>
      <c r="K57" s="170">
        <v>781104</v>
      </c>
      <c r="L57" s="71">
        <v>15</v>
      </c>
      <c r="M57" s="71">
        <v>3</v>
      </c>
      <c r="N57" s="93">
        <v>3</v>
      </c>
      <c r="O57" s="71">
        <v>3</v>
      </c>
      <c r="P57" s="71">
        <v>3</v>
      </c>
      <c r="Q57" s="71">
        <v>3</v>
      </c>
      <c r="R57" s="71">
        <v>3</v>
      </c>
      <c r="S57" s="71">
        <v>3</v>
      </c>
      <c r="T57" s="71">
        <v>3</v>
      </c>
      <c r="U57" s="71">
        <v>3</v>
      </c>
      <c r="V57" s="71">
        <v>3</v>
      </c>
      <c r="W57" s="71"/>
      <c r="X57" s="71">
        <v>3</v>
      </c>
      <c r="Y57" s="71">
        <v>3</v>
      </c>
      <c r="Z57" s="71">
        <v>3</v>
      </c>
      <c r="AA57" s="71">
        <v>3</v>
      </c>
      <c r="AB57" s="71">
        <v>3</v>
      </c>
      <c r="AC57" s="71"/>
      <c r="AD57" s="71"/>
      <c r="AE57" s="71"/>
      <c r="AF57" s="71"/>
      <c r="AG57" s="96"/>
      <c r="AH57" s="71"/>
      <c r="AI57" s="71">
        <v>4</v>
      </c>
      <c r="AJ57" s="71"/>
      <c r="AK57" s="71">
        <f>SUBTOTAL(9,L57:AJ57)</f>
        <v>64</v>
      </c>
      <c r="AL57" s="81">
        <f>+J57*AK57</f>
        <v>781104</v>
      </c>
    </row>
    <row r="58" spans="1:38" hidden="1">
      <c r="A58" s="165">
        <v>56</v>
      </c>
      <c r="B58" s="184" t="s">
        <v>711</v>
      </c>
      <c r="C58" s="179" t="s">
        <v>712</v>
      </c>
      <c r="D58" s="187" t="s">
        <v>713</v>
      </c>
      <c r="E58" s="166">
        <v>0</v>
      </c>
      <c r="F58" s="167">
        <v>0</v>
      </c>
      <c r="G58" s="167">
        <v>0</v>
      </c>
      <c r="H58" s="168">
        <v>0</v>
      </c>
      <c r="I58" s="169">
        <v>0</v>
      </c>
      <c r="J58" s="167">
        <v>0</v>
      </c>
      <c r="K58" s="170">
        <v>0</v>
      </c>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row>
    <row r="59" spans="1:38" hidden="1">
      <c r="A59" s="165">
        <v>57</v>
      </c>
      <c r="B59" s="184" t="s">
        <v>714</v>
      </c>
      <c r="C59" s="179" t="s">
        <v>715</v>
      </c>
      <c r="D59" s="187" t="s">
        <v>716</v>
      </c>
      <c r="E59" s="166">
        <v>0</v>
      </c>
      <c r="F59" s="167">
        <v>0</v>
      </c>
      <c r="G59" s="167">
        <v>0</v>
      </c>
      <c r="H59" s="168">
        <v>0</v>
      </c>
      <c r="I59" s="169">
        <v>0</v>
      </c>
      <c r="J59" s="167">
        <v>0</v>
      </c>
      <c r="K59" s="170">
        <v>0</v>
      </c>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row>
    <row r="60" spans="1:38" hidden="1">
      <c r="A60" s="165">
        <v>58</v>
      </c>
      <c r="B60" s="184" t="s">
        <v>717</v>
      </c>
      <c r="C60" s="179" t="s">
        <v>718</v>
      </c>
      <c r="D60" s="187" t="s">
        <v>719</v>
      </c>
      <c r="E60" s="166">
        <v>0</v>
      </c>
      <c r="F60" s="167">
        <v>0</v>
      </c>
      <c r="G60" s="167">
        <v>0</v>
      </c>
      <c r="H60" s="168">
        <v>0</v>
      </c>
      <c r="I60" s="169">
        <v>0</v>
      </c>
      <c r="J60" s="167">
        <v>0</v>
      </c>
      <c r="K60" s="170">
        <v>0</v>
      </c>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row>
    <row r="61" spans="1:38" hidden="1">
      <c r="A61" s="165">
        <v>59</v>
      </c>
      <c r="B61" s="184" t="s">
        <v>720</v>
      </c>
      <c r="C61" s="179" t="s">
        <v>721</v>
      </c>
      <c r="D61" s="187" t="s">
        <v>722</v>
      </c>
      <c r="E61" s="166">
        <v>0</v>
      </c>
      <c r="F61" s="167">
        <v>0</v>
      </c>
      <c r="G61" s="167">
        <v>0</v>
      </c>
      <c r="H61" s="168">
        <v>0</v>
      </c>
      <c r="I61" s="169">
        <v>0</v>
      </c>
      <c r="J61" s="167">
        <v>0</v>
      </c>
      <c r="K61" s="170">
        <v>0</v>
      </c>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row>
    <row r="62" spans="1:38">
      <c r="A62" s="165">
        <v>60</v>
      </c>
      <c r="B62" s="184" t="s">
        <v>723</v>
      </c>
      <c r="C62" s="179" t="s">
        <v>724</v>
      </c>
      <c r="D62" s="187" t="s">
        <v>639</v>
      </c>
      <c r="E62" s="166">
        <v>132</v>
      </c>
      <c r="F62" s="167">
        <v>10224</v>
      </c>
      <c r="G62" s="167">
        <v>6024</v>
      </c>
      <c r="H62" s="168">
        <v>0.25</v>
      </c>
      <c r="I62" s="169">
        <v>0.55809859154929575</v>
      </c>
      <c r="J62" s="167">
        <v>4518</v>
      </c>
      <c r="K62" s="170">
        <v>596376</v>
      </c>
      <c r="L62" s="71">
        <v>36</v>
      </c>
      <c r="M62" s="71">
        <v>3</v>
      </c>
      <c r="N62" s="93">
        <v>3</v>
      </c>
      <c r="O62" s="71"/>
      <c r="P62" s="71">
        <v>3</v>
      </c>
      <c r="Q62" s="71">
        <v>3</v>
      </c>
      <c r="R62" s="71">
        <v>3</v>
      </c>
      <c r="S62" s="71">
        <v>3</v>
      </c>
      <c r="T62" s="71">
        <v>3</v>
      </c>
      <c r="U62" s="71">
        <v>3</v>
      </c>
      <c r="V62" s="71">
        <v>3</v>
      </c>
      <c r="W62" s="71">
        <v>3</v>
      </c>
      <c r="X62" s="71">
        <v>3</v>
      </c>
      <c r="Y62" s="71">
        <v>3</v>
      </c>
      <c r="Z62" s="71">
        <v>3</v>
      </c>
      <c r="AA62" s="71">
        <v>3</v>
      </c>
      <c r="AB62" s="71">
        <v>3</v>
      </c>
      <c r="AC62" s="71"/>
      <c r="AD62" s="71">
        <v>16</v>
      </c>
      <c r="AE62" s="71">
        <v>6</v>
      </c>
      <c r="AF62" s="71">
        <v>9</v>
      </c>
      <c r="AG62" s="96"/>
      <c r="AH62" s="71">
        <v>3</v>
      </c>
      <c r="AI62" s="71">
        <v>6</v>
      </c>
      <c r="AJ62" s="71">
        <v>2</v>
      </c>
      <c r="AK62" s="71">
        <f t="shared" ref="AK62:AK72" si="4">SUBTOTAL(9,L62:AJ62)</f>
        <v>123</v>
      </c>
      <c r="AL62" s="81">
        <f t="shared" ref="AL62:AL72" si="5">+J62*AK62</f>
        <v>555714</v>
      </c>
    </row>
    <row r="63" spans="1:38">
      <c r="A63" s="165">
        <v>61</v>
      </c>
      <c r="B63" s="184" t="s">
        <v>725</v>
      </c>
      <c r="C63" s="179" t="s">
        <v>726</v>
      </c>
      <c r="D63" s="187" t="s">
        <v>727</v>
      </c>
      <c r="E63" s="166">
        <v>80</v>
      </c>
      <c r="F63" s="167">
        <v>14175</v>
      </c>
      <c r="G63" s="167">
        <v>8035</v>
      </c>
      <c r="H63" s="168">
        <v>0.25</v>
      </c>
      <c r="I63" s="169">
        <v>0.57486772486772486</v>
      </c>
      <c r="J63" s="167">
        <v>6026.25</v>
      </c>
      <c r="K63" s="170">
        <v>482100</v>
      </c>
      <c r="L63" s="71">
        <v>10</v>
      </c>
      <c r="M63" s="71"/>
      <c r="N63" s="93">
        <v>2</v>
      </c>
      <c r="O63" s="71"/>
      <c r="P63" s="71">
        <v>2</v>
      </c>
      <c r="Q63" s="71">
        <v>2</v>
      </c>
      <c r="R63" s="71">
        <v>2</v>
      </c>
      <c r="S63" s="71">
        <v>2</v>
      </c>
      <c r="T63" s="71">
        <v>2</v>
      </c>
      <c r="U63" s="71">
        <v>2</v>
      </c>
      <c r="V63" s="71">
        <v>2</v>
      </c>
      <c r="W63" s="71">
        <v>6</v>
      </c>
      <c r="X63" s="71">
        <v>2</v>
      </c>
      <c r="Y63" s="71">
        <v>2</v>
      </c>
      <c r="Z63" s="71">
        <v>2</v>
      </c>
      <c r="AA63" s="71">
        <v>2</v>
      </c>
      <c r="AB63" s="71">
        <v>2</v>
      </c>
      <c r="AC63" s="71"/>
      <c r="AD63" s="71">
        <v>15</v>
      </c>
      <c r="AE63" s="71">
        <v>20</v>
      </c>
      <c r="AF63" s="71">
        <v>7</v>
      </c>
      <c r="AG63" s="96">
        <v>5</v>
      </c>
      <c r="AH63" s="71">
        <v>3</v>
      </c>
      <c r="AI63" s="71">
        <v>5</v>
      </c>
      <c r="AJ63" s="71"/>
      <c r="AK63" s="71">
        <f t="shared" si="4"/>
        <v>97</v>
      </c>
      <c r="AL63" s="81">
        <f t="shared" si="5"/>
        <v>584546.25</v>
      </c>
    </row>
    <row r="64" spans="1:38">
      <c r="A64" s="165">
        <v>62</v>
      </c>
      <c r="B64" s="184" t="s">
        <v>728</v>
      </c>
      <c r="C64" s="179" t="s">
        <v>729</v>
      </c>
      <c r="D64" s="187" t="s">
        <v>730</v>
      </c>
      <c r="E64" s="166">
        <v>37</v>
      </c>
      <c r="F64" s="167">
        <v>20241</v>
      </c>
      <c r="G64" s="167">
        <v>10137</v>
      </c>
      <c r="H64" s="168">
        <v>0.25</v>
      </c>
      <c r="I64" s="169">
        <v>0.62438861716318361</v>
      </c>
      <c r="J64" s="167">
        <v>7602.75</v>
      </c>
      <c r="K64" s="170">
        <v>281301.75</v>
      </c>
      <c r="L64" s="71">
        <v>5</v>
      </c>
      <c r="M64" s="71"/>
      <c r="N64" s="93"/>
      <c r="O64" s="71"/>
      <c r="P64" s="71"/>
      <c r="Q64" s="71"/>
      <c r="R64" s="71"/>
      <c r="S64" s="71"/>
      <c r="T64" s="71"/>
      <c r="U64" s="71"/>
      <c r="V64" s="71"/>
      <c r="W64" s="71"/>
      <c r="X64" s="71"/>
      <c r="Y64" s="71"/>
      <c r="Z64" s="71"/>
      <c r="AA64" s="71"/>
      <c r="AB64" s="71"/>
      <c r="AC64" s="71"/>
      <c r="AD64" s="71"/>
      <c r="AE64" s="71"/>
      <c r="AF64" s="71"/>
      <c r="AG64" s="96"/>
      <c r="AH64" s="71"/>
      <c r="AI64" s="71"/>
      <c r="AJ64" s="71"/>
      <c r="AK64" s="71">
        <f t="shared" si="4"/>
        <v>5</v>
      </c>
      <c r="AL64" s="81">
        <f t="shared" si="5"/>
        <v>38013.75</v>
      </c>
    </row>
    <row r="65" spans="1:38">
      <c r="A65" s="165">
        <v>63</v>
      </c>
      <c r="B65" s="184" t="s">
        <v>731</v>
      </c>
      <c r="C65" s="180" t="s">
        <v>732</v>
      </c>
      <c r="D65" s="187" t="s">
        <v>730</v>
      </c>
      <c r="E65" s="166">
        <v>46</v>
      </c>
      <c r="F65" s="167">
        <v>21814</v>
      </c>
      <c r="G65" s="167">
        <v>11561</v>
      </c>
      <c r="H65" s="168">
        <v>0.25</v>
      </c>
      <c r="I65" s="169">
        <v>0.60251444026771805</v>
      </c>
      <c r="J65" s="167">
        <v>8670.75</v>
      </c>
      <c r="K65" s="170">
        <v>398854.5</v>
      </c>
      <c r="L65" s="71">
        <v>10</v>
      </c>
      <c r="M65" s="71">
        <v>3</v>
      </c>
      <c r="N65" s="93">
        <v>3</v>
      </c>
      <c r="O65" s="71"/>
      <c r="P65" s="71">
        <v>3</v>
      </c>
      <c r="Q65" s="79">
        <v>3</v>
      </c>
      <c r="R65" s="71">
        <v>3</v>
      </c>
      <c r="S65" s="71">
        <v>3</v>
      </c>
      <c r="T65" s="71">
        <v>3</v>
      </c>
      <c r="U65" s="71">
        <v>3</v>
      </c>
      <c r="V65" s="71">
        <v>3</v>
      </c>
      <c r="W65" s="71"/>
      <c r="X65" s="71">
        <v>3</v>
      </c>
      <c r="Y65" s="71">
        <v>3</v>
      </c>
      <c r="Z65" s="71">
        <v>3</v>
      </c>
      <c r="AA65" s="71">
        <v>3</v>
      </c>
      <c r="AB65" s="71">
        <v>3</v>
      </c>
      <c r="AC65" s="71"/>
      <c r="AD65" s="71">
        <v>20</v>
      </c>
      <c r="AE65" s="71">
        <v>2</v>
      </c>
      <c r="AF65" s="71">
        <v>40</v>
      </c>
      <c r="AG65" s="96">
        <v>9</v>
      </c>
      <c r="AH65" s="71"/>
      <c r="AI65" s="71">
        <v>25</v>
      </c>
      <c r="AJ65" s="71">
        <v>2</v>
      </c>
      <c r="AK65" s="71">
        <f t="shared" si="4"/>
        <v>150</v>
      </c>
      <c r="AL65" s="81">
        <f t="shared" si="5"/>
        <v>1300612.5</v>
      </c>
    </row>
    <row r="66" spans="1:38">
      <c r="A66" s="165">
        <v>64</v>
      </c>
      <c r="B66" s="184" t="s">
        <v>733</v>
      </c>
      <c r="C66" s="180" t="s">
        <v>734</v>
      </c>
      <c r="D66" s="187" t="s">
        <v>1</v>
      </c>
      <c r="E66" s="166">
        <v>125</v>
      </c>
      <c r="F66" s="167">
        <v>7210</v>
      </c>
      <c r="G66" s="167">
        <v>1251</v>
      </c>
      <c r="H66" s="168">
        <v>0.20000000000000004</v>
      </c>
      <c r="I66" s="169">
        <v>0.86119278779472952</v>
      </c>
      <c r="J66" s="167">
        <v>1000.8</v>
      </c>
      <c r="K66" s="170">
        <v>125100</v>
      </c>
      <c r="L66" s="71">
        <v>30</v>
      </c>
      <c r="M66" s="71">
        <v>4</v>
      </c>
      <c r="N66" s="93">
        <v>4</v>
      </c>
      <c r="O66" s="71"/>
      <c r="P66" s="71">
        <v>4</v>
      </c>
      <c r="Q66" s="71">
        <v>4</v>
      </c>
      <c r="R66" s="71">
        <v>4</v>
      </c>
      <c r="S66" s="71">
        <v>4</v>
      </c>
      <c r="T66" s="71">
        <v>4</v>
      </c>
      <c r="U66" s="71">
        <v>4</v>
      </c>
      <c r="V66" s="71">
        <v>4</v>
      </c>
      <c r="W66" s="71">
        <v>4</v>
      </c>
      <c r="X66" s="71">
        <v>4</v>
      </c>
      <c r="Y66" s="71">
        <v>4</v>
      </c>
      <c r="Z66" s="71">
        <v>4</v>
      </c>
      <c r="AA66" s="71">
        <v>4</v>
      </c>
      <c r="AB66" s="71">
        <v>4</v>
      </c>
      <c r="AC66" s="71">
        <v>5</v>
      </c>
      <c r="AD66" s="71"/>
      <c r="AE66" s="71"/>
      <c r="AF66" s="71"/>
      <c r="AG66" s="96"/>
      <c r="AH66" s="71">
        <v>3</v>
      </c>
      <c r="AI66" s="71">
        <v>20</v>
      </c>
      <c r="AJ66" s="71"/>
      <c r="AK66" s="71">
        <f t="shared" si="4"/>
        <v>118</v>
      </c>
      <c r="AL66" s="81">
        <f t="shared" si="5"/>
        <v>118094.39999999999</v>
      </c>
    </row>
    <row r="67" spans="1:38">
      <c r="A67" s="165">
        <v>65</v>
      </c>
      <c r="B67" s="184" t="s">
        <v>735</v>
      </c>
      <c r="C67" s="180" t="s">
        <v>736</v>
      </c>
      <c r="D67" s="187" t="s">
        <v>1</v>
      </c>
      <c r="E67" s="166">
        <v>29</v>
      </c>
      <c r="F67" s="167">
        <v>14568</v>
      </c>
      <c r="G67" s="167">
        <v>1545</v>
      </c>
      <c r="H67" s="168">
        <v>0.2</v>
      </c>
      <c r="I67" s="169">
        <v>0.91515650741350907</v>
      </c>
      <c r="J67" s="167">
        <v>1236</v>
      </c>
      <c r="K67" s="170">
        <v>35844</v>
      </c>
      <c r="L67" s="71">
        <v>20</v>
      </c>
      <c r="M67" s="71">
        <v>2</v>
      </c>
      <c r="N67" s="93">
        <v>2</v>
      </c>
      <c r="O67" s="71"/>
      <c r="P67" s="71">
        <v>2</v>
      </c>
      <c r="Q67" s="71">
        <v>2</v>
      </c>
      <c r="R67" s="71">
        <v>2</v>
      </c>
      <c r="S67" s="71">
        <v>2</v>
      </c>
      <c r="T67" s="71">
        <v>2</v>
      </c>
      <c r="U67" s="71">
        <v>2</v>
      </c>
      <c r="V67" s="71">
        <v>2</v>
      </c>
      <c r="W67" s="71">
        <v>2</v>
      </c>
      <c r="X67" s="71">
        <v>2</v>
      </c>
      <c r="Y67" s="71">
        <v>2</v>
      </c>
      <c r="Z67" s="71">
        <v>2</v>
      </c>
      <c r="AA67" s="71">
        <v>2</v>
      </c>
      <c r="AB67" s="71">
        <v>2</v>
      </c>
      <c r="AC67" s="71"/>
      <c r="AD67" s="71"/>
      <c r="AE67" s="71"/>
      <c r="AF67" s="71"/>
      <c r="AG67" s="96"/>
      <c r="AH67" s="71"/>
      <c r="AI67" s="71">
        <v>6</v>
      </c>
      <c r="AJ67" s="71"/>
      <c r="AK67" s="71">
        <f t="shared" si="4"/>
        <v>56</v>
      </c>
      <c r="AL67" s="81">
        <f t="shared" si="5"/>
        <v>69216</v>
      </c>
    </row>
    <row r="68" spans="1:38">
      <c r="A68" s="165">
        <v>66</v>
      </c>
      <c r="B68" s="184" t="s">
        <v>737</v>
      </c>
      <c r="C68" s="179" t="s">
        <v>738</v>
      </c>
      <c r="D68" s="187" t="s">
        <v>1</v>
      </c>
      <c r="E68" s="166">
        <v>26</v>
      </c>
      <c r="F68" s="167">
        <v>5824</v>
      </c>
      <c r="G68" s="167">
        <v>1545</v>
      </c>
      <c r="H68" s="168">
        <v>0.2</v>
      </c>
      <c r="I68" s="169">
        <v>0.78777472527472525</v>
      </c>
      <c r="J68" s="167">
        <v>1236</v>
      </c>
      <c r="K68" s="170">
        <v>32136</v>
      </c>
      <c r="L68" s="71"/>
      <c r="M68" s="71"/>
      <c r="N68" s="93"/>
      <c r="O68" s="71"/>
      <c r="P68" s="71"/>
      <c r="Q68" s="71"/>
      <c r="R68" s="71"/>
      <c r="S68" s="71"/>
      <c r="T68" s="71"/>
      <c r="U68" s="71"/>
      <c r="V68" s="71"/>
      <c r="W68" s="71"/>
      <c r="X68" s="71"/>
      <c r="Y68" s="71"/>
      <c r="Z68" s="71"/>
      <c r="AA68" s="71"/>
      <c r="AB68" s="71"/>
      <c r="AC68" s="71"/>
      <c r="AD68" s="71"/>
      <c r="AE68" s="71"/>
      <c r="AF68" s="71">
        <v>4</v>
      </c>
      <c r="AG68" s="96"/>
      <c r="AH68" s="71"/>
      <c r="AI68" s="71">
        <v>10</v>
      </c>
      <c r="AJ68" s="71">
        <v>3</v>
      </c>
      <c r="AK68" s="71">
        <f t="shared" si="4"/>
        <v>17</v>
      </c>
      <c r="AL68" s="81">
        <f t="shared" si="5"/>
        <v>21012</v>
      </c>
    </row>
    <row r="69" spans="1:38">
      <c r="A69" s="165">
        <v>67</v>
      </c>
      <c r="B69" s="184" t="s">
        <v>739</v>
      </c>
      <c r="C69" s="179" t="s">
        <v>740</v>
      </c>
      <c r="D69" s="187" t="s">
        <v>1</v>
      </c>
      <c r="E69" s="166">
        <v>9</v>
      </c>
      <c r="F69" s="167">
        <v>14725</v>
      </c>
      <c r="G69" s="167">
        <v>1251</v>
      </c>
      <c r="H69" s="168">
        <v>0.20000000000000004</v>
      </c>
      <c r="I69" s="169">
        <v>0.93203395585738535</v>
      </c>
      <c r="J69" s="167">
        <v>1000.8</v>
      </c>
      <c r="K69" s="170">
        <v>9007.1999999999989</v>
      </c>
      <c r="L69" s="79">
        <v>5</v>
      </c>
      <c r="M69" s="71"/>
      <c r="N69" s="93"/>
      <c r="O69" s="71"/>
      <c r="P69" s="71"/>
      <c r="Q69" s="71"/>
      <c r="R69" s="71"/>
      <c r="S69" s="71"/>
      <c r="T69" s="71"/>
      <c r="U69" s="71"/>
      <c r="V69" s="71"/>
      <c r="W69" s="71"/>
      <c r="X69" s="71"/>
      <c r="Y69" s="71"/>
      <c r="Z69" s="71"/>
      <c r="AA69" s="71"/>
      <c r="AB69" s="71"/>
      <c r="AC69" s="71"/>
      <c r="AD69" s="71"/>
      <c r="AE69" s="71"/>
      <c r="AF69" s="71"/>
      <c r="AG69" s="96"/>
      <c r="AH69" s="71"/>
      <c r="AI69" s="71"/>
      <c r="AJ69" s="71"/>
      <c r="AK69" s="79">
        <f t="shared" si="4"/>
        <v>5</v>
      </c>
      <c r="AL69" s="81">
        <f t="shared" si="5"/>
        <v>5004</v>
      </c>
    </row>
    <row r="70" spans="1:38">
      <c r="A70" s="165">
        <v>68</v>
      </c>
      <c r="B70" s="184" t="s">
        <v>741</v>
      </c>
      <c r="C70" s="179" t="s">
        <v>742</v>
      </c>
      <c r="D70" s="187" t="s">
        <v>1</v>
      </c>
      <c r="E70" s="166">
        <v>2</v>
      </c>
      <c r="F70" s="167">
        <v>18310</v>
      </c>
      <c r="G70" s="167">
        <v>1251</v>
      </c>
      <c r="H70" s="168">
        <v>0.20000000000000004</v>
      </c>
      <c r="I70" s="169">
        <v>0.94534134352812671</v>
      </c>
      <c r="J70" s="167">
        <v>1000.8</v>
      </c>
      <c r="K70" s="170">
        <v>2001.6</v>
      </c>
      <c r="L70" s="71"/>
      <c r="M70" s="71"/>
      <c r="N70" s="93"/>
      <c r="O70" s="71"/>
      <c r="P70" s="71"/>
      <c r="Q70" s="71"/>
      <c r="R70" s="71"/>
      <c r="S70" s="71"/>
      <c r="T70" s="71"/>
      <c r="U70" s="71"/>
      <c r="V70" s="71"/>
      <c r="W70" s="71"/>
      <c r="X70" s="71"/>
      <c r="Y70" s="71"/>
      <c r="Z70" s="71"/>
      <c r="AA70" s="71"/>
      <c r="AB70" s="71"/>
      <c r="AC70" s="71"/>
      <c r="AD70" s="71"/>
      <c r="AE70" s="71"/>
      <c r="AF70" s="71">
        <v>5</v>
      </c>
      <c r="AG70" s="96"/>
      <c r="AH70" s="71"/>
      <c r="AI70" s="71"/>
      <c r="AJ70" s="71"/>
      <c r="AK70" s="71">
        <f t="shared" si="4"/>
        <v>5</v>
      </c>
      <c r="AL70" s="81">
        <f t="shared" si="5"/>
        <v>5004</v>
      </c>
    </row>
    <row r="71" spans="1:38">
      <c r="A71" s="165">
        <v>69</v>
      </c>
      <c r="B71" s="184" t="s">
        <v>743</v>
      </c>
      <c r="C71" s="179" t="s">
        <v>744</v>
      </c>
      <c r="D71" s="187" t="s">
        <v>1</v>
      </c>
      <c r="E71" s="166">
        <v>163</v>
      </c>
      <c r="F71" s="167">
        <v>10018</v>
      </c>
      <c r="G71" s="167">
        <v>1545</v>
      </c>
      <c r="H71" s="168">
        <v>0.25</v>
      </c>
      <c r="I71" s="169">
        <v>0.88433320023956874</v>
      </c>
      <c r="J71" s="167">
        <v>1158.75</v>
      </c>
      <c r="K71" s="170">
        <v>188876.25</v>
      </c>
      <c r="L71" s="71">
        <v>30</v>
      </c>
      <c r="M71" s="71">
        <v>8</v>
      </c>
      <c r="N71" s="93">
        <v>8</v>
      </c>
      <c r="O71" s="71"/>
      <c r="P71" s="71">
        <v>8</v>
      </c>
      <c r="Q71" s="71">
        <v>8</v>
      </c>
      <c r="R71" s="71">
        <v>8</v>
      </c>
      <c r="S71" s="71">
        <v>8</v>
      </c>
      <c r="T71" s="71">
        <v>8</v>
      </c>
      <c r="U71" s="71">
        <v>8</v>
      </c>
      <c r="V71" s="71">
        <v>8</v>
      </c>
      <c r="W71" s="71">
        <v>8</v>
      </c>
      <c r="X71" s="71">
        <v>4</v>
      </c>
      <c r="Y71" s="71">
        <v>4</v>
      </c>
      <c r="Z71" s="71">
        <v>4</v>
      </c>
      <c r="AA71" s="71">
        <v>8</v>
      </c>
      <c r="AB71" s="71">
        <v>4</v>
      </c>
      <c r="AC71" s="71"/>
      <c r="AD71" s="71"/>
      <c r="AE71" s="71"/>
      <c r="AF71" s="71">
        <v>10</v>
      </c>
      <c r="AG71" s="96"/>
      <c r="AH71" s="71">
        <v>2</v>
      </c>
      <c r="AI71" s="71"/>
      <c r="AJ71" s="71"/>
      <c r="AK71" s="71">
        <f t="shared" si="4"/>
        <v>146</v>
      </c>
      <c r="AL71" s="81">
        <f t="shared" si="5"/>
        <v>169177.5</v>
      </c>
    </row>
    <row r="72" spans="1:38">
      <c r="A72" s="165">
        <v>70</v>
      </c>
      <c r="B72" s="184" t="s">
        <v>745</v>
      </c>
      <c r="C72" s="179" t="s">
        <v>746</v>
      </c>
      <c r="D72" s="187" t="s">
        <v>1</v>
      </c>
      <c r="E72" s="166">
        <v>100</v>
      </c>
      <c r="F72" s="167">
        <v>10136</v>
      </c>
      <c r="G72" s="167">
        <v>1545</v>
      </c>
      <c r="H72" s="168">
        <v>0.2</v>
      </c>
      <c r="I72" s="169">
        <v>0.87805840568271509</v>
      </c>
      <c r="J72" s="167">
        <v>1236</v>
      </c>
      <c r="K72" s="170">
        <v>123600</v>
      </c>
      <c r="L72" s="71">
        <v>20</v>
      </c>
      <c r="M72" s="71">
        <v>8</v>
      </c>
      <c r="N72" s="93">
        <v>8</v>
      </c>
      <c r="O72" s="71"/>
      <c r="P72" s="71">
        <v>8</v>
      </c>
      <c r="Q72" s="71">
        <v>8</v>
      </c>
      <c r="R72" s="71">
        <v>8</v>
      </c>
      <c r="S72" s="71">
        <v>8</v>
      </c>
      <c r="T72" s="71">
        <v>8</v>
      </c>
      <c r="U72" s="71">
        <v>8</v>
      </c>
      <c r="V72" s="71">
        <v>8</v>
      </c>
      <c r="W72" s="71">
        <v>8</v>
      </c>
      <c r="X72" s="71">
        <v>4</v>
      </c>
      <c r="Y72" s="71">
        <v>4</v>
      </c>
      <c r="Z72" s="71">
        <v>4</v>
      </c>
      <c r="AA72" s="71">
        <v>8</v>
      </c>
      <c r="AB72" s="71">
        <v>4</v>
      </c>
      <c r="AC72" s="71"/>
      <c r="AD72" s="71"/>
      <c r="AE72" s="71"/>
      <c r="AF72" s="71">
        <v>9</v>
      </c>
      <c r="AG72" s="96"/>
      <c r="AH72" s="71">
        <v>2</v>
      </c>
      <c r="AI72" s="71">
        <v>4</v>
      </c>
      <c r="AJ72" s="71"/>
      <c r="AK72" s="71">
        <f t="shared" si="4"/>
        <v>139</v>
      </c>
      <c r="AL72" s="81">
        <f t="shared" si="5"/>
        <v>171804</v>
      </c>
    </row>
    <row r="73" spans="1:38" hidden="1">
      <c r="A73" s="165">
        <v>71</v>
      </c>
      <c r="B73" s="184" t="s">
        <v>747</v>
      </c>
      <c r="C73" s="179" t="s">
        <v>748</v>
      </c>
      <c r="D73" s="187" t="s">
        <v>1</v>
      </c>
      <c r="E73" s="166">
        <v>0</v>
      </c>
      <c r="F73" s="167">
        <v>0</v>
      </c>
      <c r="G73" s="167">
        <v>0</v>
      </c>
      <c r="H73" s="168">
        <v>0</v>
      </c>
      <c r="I73" s="169">
        <v>0</v>
      </c>
      <c r="J73" s="167">
        <v>0</v>
      </c>
      <c r="K73" s="170">
        <v>0</v>
      </c>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row>
    <row r="74" spans="1:38">
      <c r="A74" s="165">
        <v>72</v>
      </c>
      <c r="B74" s="184" t="s">
        <v>749</v>
      </c>
      <c r="C74" s="179" t="s">
        <v>750</v>
      </c>
      <c r="D74" s="187" t="s">
        <v>751</v>
      </c>
      <c r="E74" s="166">
        <v>157</v>
      </c>
      <c r="F74" s="167">
        <v>9243</v>
      </c>
      <c r="G74" s="167">
        <v>1444</v>
      </c>
      <c r="H74" s="168">
        <v>0.25</v>
      </c>
      <c r="I74" s="169">
        <v>0.8828302499188575</v>
      </c>
      <c r="J74" s="167">
        <v>1083</v>
      </c>
      <c r="K74" s="170">
        <v>170031</v>
      </c>
      <c r="L74" s="71">
        <v>20</v>
      </c>
      <c r="M74" s="79">
        <v>8</v>
      </c>
      <c r="N74" s="200">
        <v>8</v>
      </c>
      <c r="O74" s="71"/>
      <c r="P74" s="79">
        <v>8</v>
      </c>
      <c r="Q74" s="71">
        <v>8</v>
      </c>
      <c r="R74" s="71">
        <v>8</v>
      </c>
      <c r="S74" s="71">
        <v>8</v>
      </c>
      <c r="T74" s="79">
        <v>8</v>
      </c>
      <c r="U74" s="79">
        <v>8</v>
      </c>
      <c r="V74" s="79">
        <v>8</v>
      </c>
      <c r="W74" s="79">
        <v>8</v>
      </c>
      <c r="X74" s="79">
        <v>4</v>
      </c>
      <c r="Y74" s="79">
        <v>4</v>
      </c>
      <c r="Z74" s="79">
        <v>4</v>
      </c>
      <c r="AA74" s="96">
        <v>8</v>
      </c>
      <c r="AB74" s="71">
        <v>4</v>
      </c>
      <c r="AC74" s="96">
        <v>5</v>
      </c>
      <c r="AD74" s="71"/>
      <c r="AE74" s="96">
        <v>10</v>
      </c>
      <c r="AF74" s="71">
        <v>5</v>
      </c>
      <c r="AG74" s="96"/>
      <c r="AH74" s="71">
        <v>5</v>
      </c>
      <c r="AI74" s="96">
        <v>20</v>
      </c>
      <c r="AJ74" s="71">
        <v>3</v>
      </c>
      <c r="AK74" s="96">
        <f t="shared" ref="AK74:AK75" si="6">SUBTOTAL(9,L74:AJ74)</f>
        <v>172</v>
      </c>
      <c r="AL74" s="81">
        <f t="shared" ref="AL74:AL75" si="7">+J74*AK74</f>
        <v>186276</v>
      </c>
    </row>
    <row r="75" spans="1:38">
      <c r="A75" s="165">
        <v>73</v>
      </c>
      <c r="B75" s="184" t="s">
        <v>752</v>
      </c>
      <c r="C75" s="179" t="s">
        <v>753</v>
      </c>
      <c r="D75" s="187" t="s">
        <v>754</v>
      </c>
      <c r="E75" s="166">
        <v>88</v>
      </c>
      <c r="F75" s="167">
        <v>24261</v>
      </c>
      <c r="G75" s="167">
        <v>1237</v>
      </c>
      <c r="H75" s="168">
        <v>0.19999999999999998</v>
      </c>
      <c r="I75" s="169">
        <v>0.95921025514199743</v>
      </c>
      <c r="J75" s="167">
        <v>989.6</v>
      </c>
      <c r="K75" s="170">
        <v>87084.800000000003</v>
      </c>
      <c r="L75" s="71">
        <v>15</v>
      </c>
      <c r="M75" s="71"/>
      <c r="N75" s="93"/>
      <c r="O75" s="71"/>
      <c r="P75" s="71"/>
      <c r="Q75" s="71"/>
      <c r="R75" s="71"/>
      <c r="S75" s="71"/>
      <c r="T75" s="71"/>
      <c r="U75" s="71"/>
      <c r="V75" s="71"/>
      <c r="W75" s="71"/>
      <c r="X75" s="71"/>
      <c r="Y75" s="71"/>
      <c r="Z75" s="71"/>
      <c r="AA75" s="71"/>
      <c r="AB75" s="71"/>
      <c r="AC75" s="71"/>
      <c r="AD75" s="71"/>
      <c r="AE75" s="71"/>
      <c r="AF75" s="71">
        <v>5</v>
      </c>
      <c r="AG75" s="96"/>
      <c r="AH75" s="71"/>
      <c r="AI75" s="71">
        <v>5</v>
      </c>
      <c r="AJ75" s="71">
        <v>3</v>
      </c>
      <c r="AK75" s="71">
        <f t="shared" si="6"/>
        <v>28</v>
      </c>
      <c r="AL75" s="81">
        <f t="shared" si="7"/>
        <v>27708.799999999999</v>
      </c>
    </row>
    <row r="76" spans="1:38" hidden="1">
      <c r="A76" s="165">
        <v>74</v>
      </c>
      <c r="B76" s="184" t="s">
        <v>755</v>
      </c>
      <c r="C76" s="179" t="s">
        <v>756</v>
      </c>
      <c r="D76" s="187" t="s">
        <v>757</v>
      </c>
      <c r="E76" s="166">
        <v>0</v>
      </c>
      <c r="F76" s="167">
        <v>0</v>
      </c>
      <c r="G76" s="167">
        <v>0</v>
      </c>
      <c r="H76" s="168">
        <v>0</v>
      </c>
      <c r="I76" s="169">
        <v>0</v>
      </c>
      <c r="J76" s="167">
        <v>0</v>
      </c>
      <c r="K76" s="170">
        <v>0</v>
      </c>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row>
    <row r="77" spans="1:38">
      <c r="A77" s="165">
        <v>75</v>
      </c>
      <c r="B77" s="184" t="s">
        <v>758</v>
      </c>
      <c r="C77" s="179" t="s">
        <v>759</v>
      </c>
      <c r="D77" s="187" t="s">
        <v>1</v>
      </c>
      <c r="E77" s="166">
        <v>147</v>
      </c>
      <c r="F77" s="167">
        <v>1116</v>
      </c>
      <c r="G77" s="167">
        <v>649</v>
      </c>
      <c r="H77" s="168">
        <v>0.19999999999999993</v>
      </c>
      <c r="I77" s="169">
        <v>0.53476702508960572</v>
      </c>
      <c r="J77" s="167">
        <v>519.20000000000005</v>
      </c>
      <c r="K77" s="170">
        <v>76322.400000000009</v>
      </c>
      <c r="L77" s="71">
        <v>20</v>
      </c>
      <c r="M77" s="71">
        <v>8</v>
      </c>
      <c r="N77" s="93">
        <v>8</v>
      </c>
      <c r="O77" s="71"/>
      <c r="P77" s="71">
        <v>8</v>
      </c>
      <c r="Q77" s="71">
        <v>8</v>
      </c>
      <c r="R77" s="71">
        <v>8</v>
      </c>
      <c r="S77" s="71">
        <v>8</v>
      </c>
      <c r="T77" s="71">
        <v>8</v>
      </c>
      <c r="U77" s="71">
        <v>8</v>
      </c>
      <c r="V77" s="71">
        <v>8</v>
      </c>
      <c r="W77" s="71">
        <v>8</v>
      </c>
      <c r="X77" s="71">
        <v>4</v>
      </c>
      <c r="Y77" s="71">
        <v>4</v>
      </c>
      <c r="Z77" s="71">
        <v>4</v>
      </c>
      <c r="AA77" s="71">
        <v>8</v>
      </c>
      <c r="AB77" s="71">
        <v>4</v>
      </c>
      <c r="AC77" s="71">
        <v>10</v>
      </c>
      <c r="AD77" s="71">
        <v>10</v>
      </c>
      <c r="AE77" s="71">
        <v>10</v>
      </c>
      <c r="AF77" s="71">
        <v>4</v>
      </c>
      <c r="AG77" s="96"/>
      <c r="AH77" s="71">
        <v>5</v>
      </c>
      <c r="AI77" s="71">
        <v>6</v>
      </c>
      <c r="AJ77" s="71"/>
      <c r="AK77" s="71">
        <f t="shared" ref="AK77:AK81" si="8">SUBTOTAL(9,L77:AJ77)</f>
        <v>169</v>
      </c>
      <c r="AL77" s="81">
        <f t="shared" ref="AL77:AL81" si="9">+J77*AK77</f>
        <v>87744.8</v>
      </c>
    </row>
    <row r="78" spans="1:38">
      <c r="A78" s="165">
        <v>76</v>
      </c>
      <c r="B78" s="184" t="s">
        <v>760</v>
      </c>
      <c r="C78" s="179" t="s">
        <v>761</v>
      </c>
      <c r="D78" s="187" t="s">
        <v>1</v>
      </c>
      <c r="E78" s="166">
        <v>94</v>
      </c>
      <c r="F78" s="167">
        <v>734</v>
      </c>
      <c r="G78" s="167">
        <v>272</v>
      </c>
      <c r="H78" s="168">
        <v>0.2</v>
      </c>
      <c r="I78" s="169">
        <v>0.70354223433242513</v>
      </c>
      <c r="J78" s="167">
        <v>217.6</v>
      </c>
      <c r="K78" s="170">
        <v>20454.399999999998</v>
      </c>
      <c r="L78" s="71">
        <v>30</v>
      </c>
      <c r="M78" s="71">
        <v>2</v>
      </c>
      <c r="N78" s="93">
        <v>2</v>
      </c>
      <c r="O78" s="71"/>
      <c r="P78" s="71">
        <v>2</v>
      </c>
      <c r="Q78" s="71">
        <v>2</v>
      </c>
      <c r="R78" s="71">
        <v>2</v>
      </c>
      <c r="S78" s="71">
        <v>2</v>
      </c>
      <c r="T78" s="71">
        <v>2</v>
      </c>
      <c r="U78" s="71">
        <v>2</v>
      </c>
      <c r="V78" s="71">
        <v>2</v>
      </c>
      <c r="W78" s="71">
        <v>2</v>
      </c>
      <c r="X78" s="71">
        <v>2</v>
      </c>
      <c r="Y78" s="71">
        <v>2</v>
      </c>
      <c r="Z78" s="71">
        <v>2</v>
      </c>
      <c r="AA78" s="71">
        <v>2</v>
      </c>
      <c r="AB78" s="71">
        <v>2</v>
      </c>
      <c r="AC78" s="71"/>
      <c r="AD78" s="71"/>
      <c r="AE78" s="71">
        <v>10</v>
      </c>
      <c r="AF78" s="71">
        <v>13</v>
      </c>
      <c r="AG78" s="96"/>
      <c r="AH78" s="71">
        <v>10</v>
      </c>
      <c r="AI78" s="71">
        <v>8</v>
      </c>
      <c r="AJ78" s="71">
        <v>4</v>
      </c>
      <c r="AK78" s="71">
        <f t="shared" si="8"/>
        <v>105</v>
      </c>
      <c r="AL78" s="81">
        <f t="shared" si="9"/>
        <v>22848</v>
      </c>
    </row>
    <row r="79" spans="1:38">
      <c r="A79" s="165">
        <v>77</v>
      </c>
      <c r="B79" s="184" t="s">
        <v>762</v>
      </c>
      <c r="C79" s="179" t="s">
        <v>763</v>
      </c>
      <c r="D79" s="187" t="s">
        <v>1</v>
      </c>
      <c r="E79" s="166">
        <v>131</v>
      </c>
      <c r="F79" s="167">
        <v>433</v>
      </c>
      <c r="G79" s="167">
        <v>272</v>
      </c>
      <c r="H79" s="168">
        <v>0.2</v>
      </c>
      <c r="I79" s="169">
        <v>0.49745958429561199</v>
      </c>
      <c r="J79" s="167">
        <v>217.6</v>
      </c>
      <c r="K79" s="170">
        <v>28505.599999999999</v>
      </c>
      <c r="L79" s="71">
        <v>30</v>
      </c>
      <c r="M79" s="71">
        <v>8</v>
      </c>
      <c r="N79" s="93">
        <v>8</v>
      </c>
      <c r="O79" s="71"/>
      <c r="P79" s="71">
        <v>8</v>
      </c>
      <c r="Q79" s="71">
        <v>8</v>
      </c>
      <c r="R79" s="71">
        <v>8</v>
      </c>
      <c r="S79" s="71">
        <v>8</v>
      </c>
      <c r="T79" s="71">
        <v>8</v>
      </c>
      <c r="U79" s="79">
        <v>2</v>
      </c>
      <c r="V79" s="71">
        <v>8</v>
      </c>
      <c r="W79" s="71">
        <v>8</v>
      </c>
      <c r="X79" s="71">
        <v>4</v>
      </c>
      <c r="Y79" s="71">
        <v>4</v>
      </c>
      <c r="Z79" s="71">
        <v>4</v>
      </c>
      <c r="AA79" s="71">
        <v>8</v>
      </c>
      <c r="AB79" s="71">
        <v>4</v>
      </c>
      <c r="AC79" s="71"/>
      <c r="AD79" s="71">
        <v>20</v>
      </c>
      <c r="AE79" s="71"/>
      <c r="AF79" s="71">
        <v>6</v>
      </c>
      <c r="AG79" s="96"/>
      <c r="AH79" s="71">
        <v>10</v>
      </c>
      <c r="AI79" s="71">
        <v>10</v>
      </c>
      <c r="AJ79" s="71"/>
      <c r="AK79" s="96">
        <f t="shared" si="8"/>
        <v>174</v>
      </c>
      <c r="AL79" s="81">
        <f t="shared" si="9"/>
        <v>37862.400000000001</v>
      </c>
    </row>
    <row r="80" spans="1:38">
      <c r="A80" s="165">
        <v>78</v>
      </c>
      <c r="B80" s="180" t="s">
        <v>764</v>
      </c>
      <c r="C80" s="179" t="s">
        <v>765</v>
      </c>
      <c r="D80" s="187" t="s">
        <v>751</v>
      </c>
      <c r="E80" s="166">
        <v>141</v>
      </c>
      <c r="F80" s="167">
        <v>1676</v>
      </c>
      <c r="G80" s="167">
        <v>228</v>
      </c>
      <c r="H80" s="168">
        <v>0.19999999999999998</v>
      </c>
      <c r="I80" s="169">
        <v>0.89116945107398571</v>
      </c>
      <c r="J80" s="167">
        <v>182.4</v>
      </c>
      <c r="K80" s="170">
        <v>25718.400000000001</v>
      </c>
      <c r="L80" s="71">
        <v>20</v>
      </c>
      <c r="M80" s="71">
        <v>8</v>
      </c>
      <c r="N80" s="93">
        <v>8</v>
      </c>
      <c r="O80" s="71"/>
      <c r="P80" s="71">
        <v>8</v>
      </c>
      <c r="Q80" s="71">
        <v>8</v>
      </c>
      <c r="R80" s="71">
        <v>8</v>
      </c>
      <c r="S80" s="71">
        <v>8</v>
      </c>
      <c r="T80" s="71">
        <v>8</v>
      </c>
      <c r="U80" s="71">
        <v>8</v>
      </c>
      <c r="V80" s="71">
        <v>8</v>
      </c>
      <c r="W80" s="71">
        <v>8</v>
      </c>
      <c r="X80" s="71">
        <v>4</v>
      </c>
      <c r="Y80" s="71">
        <v>4</v>
      </c>
      <c r="Z80" s="71">
        <v>4</v>
      </c>
      <c r="AA80" s="71">
        <v>8</v>
      </c>
      <c r="AB80" s="71">
        <v>4</v>
      </c>
      <c r="AC80" s="71">
        <v>10</v>
      </c>
      <c r="AD80" s="71"/>
      <c r="AE80" s="71">
        <v>10</v>
      </c>
      <c r="AF80" s="71">
        <v>6</v>
      </c>
      <c r="AG80" s="96"/>
      <c r="AH80" s="71">
        <v>5</v>
      </c>
      <c r="AI80" s="71"/>
      <c r="AJ80" s="71">
        <v>3</v>
      </c>
      <c r="AK80" s="71">
        <f t="shared" si="8"/>
        <v>158</v>
      </c>
      <c r="AL80" s="81">
        <f t="shared" si="9"/>
        <v>28819.200000000001</v>
      </c>
    </row>
    <row r="81" spans="1:38">
      <c r="A81" s="165">
        <v>79</v>
      </c>
      <c r="B81" s="180" t="s">
        <v>766</v>
      </c>
      <c r="C81" s="179" t="s">
        <v>767</v>
      </c>
      <c r="D81" s="187" t="s">
        <v>1</v>
      </c>
      <c r="E81" s="166">
        <v>99</v>
      </c>
      <c r="F81" s="167">
        <v>471</v>
      </c>
      <c r="G81" s="167">
        <v>209</v>
      </c>
      <c r="H81" s="168">
        <v>0.20000000000000007</v>
      </c>
      <c r="I81" s="169">
        <v>0.64501061571125273</v>
      </c>
      <c r="J81" s="167">
        <v>167.2</v>
      </c>
      <c r="K81" s="170">
        <v>16552.8</v>
      </c>
      <c r="L81" s="71">
        <v>20</v>
      </c>
      <c r="M81" s="71">
        <v>2</v>
      </c>
      <c r="N81" s="93">
        <v>2</v>
      </c>
      <c r="O81" s="71"/>
      <c r="P81" s="71">
        <v>2</v>
      </c>
      <c r="Q81" s="71">
        <v>2</v>
      </c>
      <c r="R81" s="71">
        <v>2</v>
      </c>
      <c r="S81" s="71">
        <v>2</v>
      </c>
      <c r="T81" s="71">
        <v>2</v>
      </c>
      <c r="U81" s="71">
        <v>2</v>
      </c>
      <c r="V81" s="71">
        <v>2</v>
      </c>
      <c r="W81" s="71"/>
      <c r="X81" s="71">
        <v>2</v>
      </c>
      <c r="Y81" s="71">
        <v>2</v>
      </c>
      <c r="Z81" s="71">
        <v>2</v>
      </c>
      <c r="AA81" s="71">
        <v>2</v>
      </c>
      <c r="AB81" s="71">
        <v>2</v>
      </c>
      <c r="AC81" s="71"/>
      <c r="AD81" s="71"/>
      <c r="AE81" s="71"/>
      <c r="AF81" s="71">
        <v>6</v>
      </c>
      <c r="AG81" s="96"/>
      <c r="AH81" s="71"/>
      <c r="AI81" s="71"/>
      <c r="AJ81" s="71"/>
      <c r="AK81" s="71">
        <f t="shared" si="8"/>
        <v>54</v>
      </c>
      <c r="AL81" s="81">
        <f t="shared" si="9"/>
        <v>9028.7999999999993</v>
      </c>
    </row>
    <row r="82" spans="1:38" hidden="1">
      <c r="A82" s="165">
        <v>80</v>
      </c>
      <c r="B82" s="184" t="s">
        <v>768</v>
      </c>
      <c r="C82" s="179" t="s">
        <v>769</v>
      </c>
      <c r="D82" s="187" t="s">
        <v>1</v>
      </c>
      <c r="E82" s="166">
        <v>0</v>
      </c>
      <c r="F82" s="167">
        <v>0</v>
      </c>
      <c r="G82" s="167">
        <v>0</v>
      </c>
      <c r="H82" s="168">
        <v>0</v>
      </c>
      <c r="I82" s="169">
        <v>0</v>
      </c>
      <c r="J82" s="167">
        <v>0</v>
      </c>
      <c r="K82" s="170">
        <v>0</v>
      </c>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row>
    <row r="83" spans="1:38" hidden="1">
      <c r="A83" s="165">
        <v>81</v>
      </c>
      <c r="B83" s="184" t="s">
        <v>770</v>
      </c>
      <c r="C83" s="179" t="s">
        <v>771</v>
      </c>
      <c r="D83" s="187" t="s">
        <v>1</v>
      </c>
      <c r="E83" s="166">
        <v>0</v>
      </c>
      <c r="F83" s="167">
        <v>0</v>
      </c>
      <c r="G83" s="167">
        <v>0</v>
      </c>
      <c r="H83" s="168">
        <v>0</v>
      </c>
      <c r="I83" s="169">
        <v>0</v>
      </c>
      <c r="J83" s="167">
        <v>0</v>
      </c>
      <c r="K83" s="170">
        <v>0</v>
      </c>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row>
    <row r="84" spans="1:38">
      <c r="A84" s="165">
        <v>82</v>
      </c>
      <c r="B84" s="184" t="s">
        <v>772</v>
      </c>
      <c r="C84" s="179" t="s">
        <v>773</v>
      </c>
      <c r="D84" s="187" t="s">
        <v>1</v>
      </c>
      <c r="E84" s="166">
        <v>99</v>
      </c>
      <c r="F84" s="167">
        <v>4330</v>
      </c>
      <c r="G84" s="167">
        <v>2180</v>
      </c>
      <c r="H84" s="168">
        <v>0.25</v>
      </c>
      <c r="I84" s="169">
        <v>0.62240184757505768</v>
      </c>
      <c r="J84" s="167">
        <v>1635</v>
      </c>
      <c r="K84" s="170">
        <v>161865</v>
      </c>
      <c r="L84" s="71">
        <v>20</v>
      </c>
      <c r="M84" s="71">
        <v>8</v>
      </c>
      <c r="N84" s="93">
        <v>8</v>
      </c>
      <c r="O84" s="71"/>
      <c r="P84" s="71">
        <v>8</v>
      </c>
      <c r="Q84" s="71">
        <v>8</v>
      </c>
      <c r="R84" s="71">
        <v>8</v>
      </c>
      <c r="S84" s="71">
        <v>8</v>
      </c>
      <c r="T84" s="71">
        <v>8</v>
      </c>
      <c r="U84" s="71">
        <v>8</v>
      </c>
      <c r="V84" s="71">
        <v>8</v>
      </c>
      <c r="W84" s="71"/>
      <c r="X84" s="71">
        <v>4</v>
      </c>
      <c r="Y84" s="71">
        <v>4</v>
      </c>
      <c r="Z84" s="71">
        <v>4</v>
      </c>
      <c r="AA84" s="71">
        <v>8</v>
      </c>
      <c r="AB84" s="71">
        <v>4</v>
      </c>
      <c r="AC84" s="71">
        <v>5</v>
      </c>
      <c r="AD84" s="71"/>
      <c r="AE84" s="71"/>
      <c r="AF84" s="71">
        <v>12</v>
      </c>
      <c r="AG84" s="96"/>
      <c r="AH84" s="71"/>
      <c r="AI84" s="71">
        <v>5</v>
      </c>
      <c r="AJ84" s="71">
        <v>2</v>
      </c>
      <c r="AK84" s="71">
        <f t="shared" ref="AK84:AK87" si="10">SUBTOTAL(9,L84:AJ84)</f>
        <v>140</v>
      </c>
      <c r="AL84" s="81">
        <f t="shared" ref="AL84:AL87" si="11">+J84*AK84</f>
        <v>228900</v>
      </c>
    </row>
    <row r="85" spans="1:38" hidden="1">
      <c r="A85" s="165">
        <v>83</v>
      </c>
      <c r="B85" s="184" t="s">
        <v>774</v>
      </c>
      <c r="C85" s="179" t="s">
        <v>775</v>
      </c>
      <c r="D85" s="187" t="s">
        <v>1</v>
      </c>
      <c r="E85" s="166">
        <v>42</v>
      </c>
      <c r="F85" s="167">
        <v>4319</v>
      </c>
      <c r="G85" s="167">
        <v>2180</v>
      </c>
      <c r="H85" s="168">
        <v>0.2</v>
      </c>
      <c r="I85" s="169">
        <v>0.59620282472794628</v>
      </c>
      <c r="J85" s="167">
        <v>1744</v>
      </c>
      <c r="K85" s="170">
        <v>73248</v>
      </c>
      <c r="L85" s="71"/>
      <c r="M85" s="71"/>
      <c r="N85" s="93"/>
      <c r="O85" s="71"/>
      <c r="P85" s="71"/>
      <c r="Q85" s="71"/>
      <c r="R85" s="71"/>
      <c r="S85" s="71"/>
      <c r="T85" s="71"/>
      <c r="U85" s="71"/>
      <c r="V85" s="71"/>
      <c r="W85" s="71"/>
      <c r="X85" s="71"/>
      <c r="Y85" s="71"/>
      <c r="Z85" s="71"/>
      <c r="AA85" s="71"/>
      <c r="AB85" s="71"/>
      <c r="AC85" s="71"/>
      <c r="AD85" s="71"/>
      <c r="AE85" s="71"/>
      <c r="AF85" s="71"/>
      <c r="AG85" s="96"/>
      <c r="AH85" s="71"/>
      <c r="AI85" s="71"/>
      <c r="AJ85" s="71"/>
      <c r="AK85" s="71">
        <f t="shared" si="10"/>
        <v>0</v>
      </c>
      <c r="AL85" s="81">
        <f t="shared" si="11"/>
        <v>0</v>
      </c>
    </row>
    <row r="86" spans="1:38">
      <c r="A86" s="165">
        <v>84</v>
      </c>
      <c r="B86" s="184" t="s">
        <v>776</v>
      </c>
      <c r="C86" s="179" t="s">
        <v>777</v>
      </c>
      <c r="D86" s="187" t="s">
        <v>1</v>
      </c>
      <c r="E86" s="166">
        <v>55</v>
      </c>
      <c r="F86" s="167">
        <v>5280</v>
      </c>
      <c r="G86" s="167">
        <v>2617</v>
      </c>
      <c r="H86" s="168">
        <v>0.20000000000000004</v>
      </c>
      <c r="I86" s="169">
        <v>0.60348484848484851</v>
      </c>
      <c r="J86" s="167">
        <v>2093.6</v>
      </c>
      <c r="K86" s="170">
        <v>115148</v>
      </c>
      <c r="L86" s="71"/>
      <c r="M86" s="71"/>
      <c r="N86" s="93"/>
      <c r="O86" s="71"/>
      <c r="P86" s="71"/>
      <c r="Q86" s="71"/>
      <c r="R86" s="71"/>
      <c r="S86" s="71"/>
      <c r="T86" s="71"/>
      <c r="U86" s="71"/>
      <c r="V86" s="71"/>
      <c r="W86" s="71"/>
      <c r="X86" s="71"/>
      <c r="Y86" s="71"/>
      <c r="Z86" s="71"/>
      <c r="AA86" s="71"/>
      <c r="AB86" s="71"/>
      <c r="AC86" s="71"/>
      <c r="AD86" s="71">
        <v>4</v>
      </c>
      <c r="AE86" s="71">
        <v>10</v>
      </c>
      <c r="AF86" s="71">
        <v>12</v>
      </c>
      <c r="AG86" s="96"/>
      <c r="AH86" s="71"/>
      <c r="AI86" s="71">
        <v>5</v>
      </c>
      <c r="AJ86" s="71"/>
      <c r="AK86" s="71">
        <f t="shared" si="10"/>
        <v>31</v>
      </c>
      <c r="AL86" s="81">
        <f t="shared" si="11"/>
        <v>64901.599999999999</v>
      </c>
    </row>
    <row r="87" spans="1:38">
      <c r="A87" s="165">
        <v>85</v>
      </c>
      <c r="B87" s="184" t="s">
        <v>778</v>
      </c>
      <c r="C87" s="179" t="s">
        <v>779</v>
      </c>
      <c r="D87" s="187" t="s">
        <v>1</v>
      </c>
      <c r="E87" s="166">
        <v>32</v>
      </c>
      <c r="F87" s="167">
        <v>5262</v>
      </c>
      <c r="G87" s="167">
        <v>2617</v>
      </c>
      <c r="H87" s="168">
        <v>0.20000000000000004</v>
      </c>
      <c r="I87" s="169">
        <v>0.60212846826301791</v>
      </c>
      <c r="J87" s="167">
        <v>2093.6</v>
      </c>
      <c r="K87" s="170">
        <v>66995.199999999997</v>
      </c>
      <c r="L87" s="71"/>
      <c r="M87" s="71"/>
      <c r="N87" s="93"/>
      <c r="O87" s="71"/>
      <c r="P87" s="71"/>
      <c r="Q87" s="71"/>
      <c r="R87" s="71"/>
      <c r="S87" s="71"/>
      <c r="T87" s="71"/>
      <c r="U87" s="71"/>
      <c r="V87" s="71"/>
      <c r="W87" s="71"/>
      <c r="X87" s="71"/>
      <c r="Y87" s="71"/>
      <c r="Z87" s="71"/>
      <c r="AA87" s="71"/>
      <c r="AB87" s="71"/>
      <c r="AC87" s="71"/>
      <c r="AD87" s="71"/>
      <c r="AE87" s="71"/>
      <c r="AF87" s="71">
        <v>12</v>
      </c>
      <c r="AG87" s="96"/>
      <c r="AH87" s="71"/>
      <c r="AI87" s="71">
        <v>5</v>
      </c>
      <c r="AJ87" s="71"/>
      <c r="AK87" s="71">
        <f t="shared" si="10"/>
        <v>17</v>
      </c>
      <c r="AL87" s="81">
        <f t="shared" si="11"/>
        <v>35591.199999999997</v>
      </c>
    </row>
    <row r="88" spans="1:38" hidden="1">
      <c r="A88" s="165">
        <v>86</v>
      </c>
      <c r="B88" s="184" t="s">
        <v>780</v>
      </c>
      <c r="C88" s="179" t="s">
        <v>781</v>
      </c>
      <c r="D88" s="187" t="s">
        <v>1</v>
      </c>
      <c r="E88" s="166">
        <v>0</v>
      </c>
      <c r="F88" s="167">
        <v>0</v>
      </c>
      <c r="G88" s="167">
        <v>0</v>
      </c>
      <c r="H88" s="168">
        <v>0</v>
      </c>
      <c r="I88" s="169">
        <v>0</v>
      </c>
      <c r="J88" s="167">
        <v>0</v>
      </c>
      <c r="K88" s="170">
        <v>0</v>
      </c>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row>
    <row r="89" spans="1:38">
      <c r="A89" s="165">
        <v>87</v>
      </c>
      <c r="B89" s="184" t="s">
        <v>782</v>
      </c>
      <c r="C89" s="179" t="s">
        <v>783</v>
      </c>
      <c r="D89" s="187" t="s">
        <v>1</v>
      </c>
      <c r="E89" s="166">
        <v>63</v>
      </c>
      <c r="F89" s="167">
        <v>9752</v>
      </c>
      <c r="G89" s="167">
        <v>3337</v>
      </c>
      <c r="H89" s="168">
        <v>0.25</v>
      </c>
      <c r="I89" s="169">
        <v>0.74336033634126331</v>
      </c>
      <c r="J89" s="167">
        <v>2502.75</v>
      </c>
      <c r="K89" s="170">
        <v>157673.25</v>
      </c>
      <c r="L89" s="71"/>
      <c r="M89" s="71"/>
      <c r="N89" s="93"/>
      <c r="O89" s="71"/>
      <c r="P89" s="71"/>
      <c r="Q89" s="71"/>
      <c r="R89" s="71"/>
      <c r="S89" s="71"/>
      <c r="T89" s="71"/>
      <c r="U89" s="71"/>
      <c r="V89" s="71"/>
      <c r="W89" s="71"/>
      <c r="X89" s="71"/>
      <c r="Y89" s="71"/>
      <c r="Z89" s="71"/>
      <c r="AA89" s="71"/>
      <c r="AB89" s="71"/>
      <c r="AC89" s="71">
        <v>10</v>
      </c>
      <c r="AD89" s="71">
        <v>15</v>
      </c>
      <c r="AE89" s="71">
        <v>10</v>
      </c>
      <c r="AF89" s="71"/>
      <c r="AG89" s="96">
        <v>5</v>
      </c>
      <c r="AH89" s="71"/>
      <c r="AI89" s="71">
        <v>10</v>
      </c>
      <c r="AJ89" s="71"/>
      <c r="AK89" s="71">
        <f>SUBTOTAL(9,L89:AJ89)</f>
        <v>50</v>
      </c>
      <c r="AL89" s="81">
        <f>+J89*AK89</f>
        <v>125137.5</v>
      </c>
    </row>
    <row r="90" spans="1:38" hidden="1">
      <c r="A90" s="165">
        <v>88</v>
      </c>
      <c r="B90" s="184" t="s">
        <v>784</v>
      </c>
      <c r="C90" s="179" t="s">
        <v>785</v>
      </c>
      <c r="D90" s="187" t="s">
        <v>1</v>
      </c>
      <c r="E90" s="166">
        <v>0</v>
      </c>
      <c r="F90" s="167">
        <v>0</v>
      </c>
      <c r="G90" s="167">
        <v>0</v>
      </c>
      <c r="H90" s="168">
        <v>0</v>
      </c>
      <c r="I90" s="169">
        <v>0</v>
      </c>
      <c r="J90" s="167">
        <v>0</v>
      </c>
      <c r="K90" s="170">
        <v>0</v>
      </c>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row>
    <row r="91" spans="1:38" hidden="1">
      <c r="A91" s="165">
        <v>89</v>
      </c>
      <c r="B91" s="184" t="s">
        <v>786</v>
      </c>
      <c r="C91" s="179" t="s">
        <v>787</v>
      </c>
      <c r="D91" s="187" t="s">
        <v>1</v>
      </c>
      <c r="E91" s="166">
        <v>0</v>
      </c>
      <c r="F91" s="167">
        <v>0</v>
      </c>
      <c r="G91" s="167">
        <v>0</v>
      </c>
      <c r="H91" s="168">
        <v>0</v>
      </c>
      <c r="I91" s="169">
        <v>0</v>
      </c>
      <c r="J91" s="167">
        <v>0</v>
      </c>
      <c r="K91" s="170">
        <v>0</v>
      </c>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row>
    <row r="92" spans="1:38">
      <c r="A92" s="165">
        <v>90</v>
      </c>
      <c r="B92" s="184" t="s">
        <v>788</v>
      </c>
      <c r="C92" s="179" t="s">
        <v>789</v>
      </c>
      <c r="D92" s="187" t="s">
        <v>1</v>
      </c>
      <c r="E92" s="166">
        <v>44</v>
      </c>
      <c r="F92" s="167">
        <v>15533</v>
      </c>
      <c r="G92" s="167">
        <v>2980</v>
      </c>
      <c r="H92" s="168">
        <v>0.2</v>
      </c>
      <c r="I92" s="169">
        <v>0.84652031159466945</v>
      </c>
      <c r="J92" s="167">
        <v>2384</v>
      </c>
      <c r="K92" s="170">
        <v>104896</v>
      </c>
      <c r="L92" s="71"/>
      <c r="M92" s="71"/>
      <c r="N92" s="93"/>
      <c r="O92" s="71"/>
      <c r="P92" s="71"/>
      <c r="Q92" s="71"/>
      <c r="R92" s="71"/>
      <c r="S92" s="71"/>
      <c r="T92" s="71"/>
      <c r="U92" s="71"/>
      <c r="V92" s="71"/>
      <c r="W92" s="71"/>
      <c r="X92" s="71"/>
      <c r="Y92" s="71"/>
      <c r="Z92" s="71"/>
      <c r="AA92" s="71"/>
      <c r="AB92" s="71"/>
      <c r="AC92" s="71"/>
      <c r="AD92" s="71"/>
      <c r="AE92" s="71"/>
      <c r="AF92" s="71">
        <v>2</v>
      </c>
      <c r="AG92" s="96"/>
      <c r="AH92" s="71"/>
      <c r="AI92" s="71">
        <v>4</v>
      </c>
      <c r="AJ92" s="71"/>
      <c r="AK92" s="71">
        <f t="shared" ref="AK92:AK96" si="12">SUBTOTAL(9,L92:AJ92)</f>
        <v>6</v>
      </c>
      <c r="AL92" s="81">
        <f t="shared" ref="AL92:AL96" si="13">+J92*AK92</f>
        <v>14304</v>
      </c>
    </row>
    <row r="93" spans="1:38" hidden="1">
      <c r="A93" s="165">
        <v>91</v>
      </c>
      <c r="B93" s="184" t="s">
        <v>790</v>
      </c>
      <c r="C93" s="179" t="s">
        <v>791</v>
      </c>
      <c r="D93" s="187" t="s">
        <v>1</v>
      </c>
      <c r="E93" s="166">
        <v>16</v>
      </c>
      <c r="F93" s="167">
        <v>20146</v>
      </c>
      <c r="G93" s="167">
        <v>3314</v>
      </c>
      <c r="H93" s="168">
        <v>0.20000000000000007</v>
      </c>
      <c r="I93" s="169">
        <v>0.8684006750719746</v>
      </c>
      <c r="J93" s="167">
        <v>2651.2</v>
      </c>
      <c r="K93" s="170">
        <v>42419.199999999997</v>
      </c>
      <c r="L93" s="71"/>
      <c r="M93" s="71"/>
      <c r="N93" s="93"/>
      <c r="O93" s="71"/>
      <c r="P93" s="71"/>
      <c r="Q93" s="71"/>
      <c r="R93" s="71"/>
      <c r="S93" s="71"/>
      <c r="T93" s="71"/>
      <c r="U93" s="71"/>
      <c r="V93" s="71"/>
      <c r="W93" s="71"/>
      <c r="X93" s="71"/>
      <c r="Y93" s="71"/>
      <c r="Z93" s="71"/>
      <c r="AA93" s="71"/>
      <c r="AB93" s="71"/>
      <c r="AC93" s="71"/>
      <c r="AD93" s="71"/>
      <c r="AE93" s="71"/>
      <c r="AF93" s="71"/>
      <c r="AG93" s="96"/>
      <c r="AH93" s="71"/>
      <c r="AI93" s="71"/>
      <c r="AJ93" s="71"/>
      <c r="AK93" s="71">
        <f t="shared" si="12"/>
        <v>0</v>
      </c>
      <c r="AL93" s="81">
        <f t="shared" si="13"/>
        <v>0</v>
      </c>
    </row>
    <row r="94" spans="1:38">
      <c r="A94" s="165">
        <v>92</v>
      </c>
      <c r="B94" s="184" t="s">
        <v>792</v>
      </c>
      <c r="C94" s="179" t="s">
        <v>793</v>
      </c>
      <c r="D94" s="187" t="s">
        <v>1</v>
      </c>
      <c r="E94" s="166">
        <v>7</v>
      </c>
      <c r="F94" s="167">
        <v>5900</v>
      </c>
      <c r="G94" s="167">
        <v>4387</v>
      </c>
      <c r="H94" s="168">
        <v>0.2</v>
      </c>
      <c r="I94" s="169">
        <v>0.40515254237288134</v>
      </c>
      <c r="J94" s="167">
        <v>3509.6</v>
      </c>
      <c r="K94" s="170">
        <v>24567.200000000001</v>
      </c>
      <c r="L94" s="71"/>
      <c r="M94" s="71"/>
      <c r="N94" s="93"/>
      <c r="O94" s="71"/>
      <c r="P94" s="71"/>
      <c r="Q94" s="71"/>
      <c r="R94" s="71"/>
      <c r="S94" s="71"/>
      <c r="T94" s="71"/>
      <c r="U94" s="71"/>
      <c r="V94" s="71"/>
      <c r="W94" s="71"/>
      <c r="X94" s="71"/>
      <c r="Y94" s="71"/>
      <c r="Z94" s="71"/>
      <c r="AA94" s="71"/>
      <c r="AB94" s="71"/>
      <c r="AC94" s="71">
        <v>5</v>
      </c>
      <c r="AD94" s="71"/>
      <c r="AE94" s="71"/>
      <c r="AF94" s="71"/>
      <c r="AG94" s="96"/>
      <c r="AH94" s="71"/>
      <c r="AI94" s="71"/>
      <c r="AJ94" s="96">
        <v>2</v>
      </c>
      <c r="AK94" s="96">
        <f t="shared" si="12"/>
        <v>7</v>
      </c>
      <c r="AL94" s="81">
        <f t="shared" si="13"/>
        <v>24567.200000000001</v>
      </c>
    </row>
    <row r="95" spans="1:38">
      <c r="A95" s="165">
        <v>93</v>
      </c>
      <c r="B95" s="184" t="s">
        <v>794</v>
      </c>
      <c r="C95" s="179" t="s">
        <v>795</v>
      </c>
      <c r="D95" s="187" t="s">
        <v>1</v>
      </c>
      <c r="E95" s="166">
        <v>66</v>
      </c>
      <c r="F95" s="167">
        <v>7339</v>
      </c>
      <c r="G95" s="167">
        <v>5750</v>
      </c>
      <c r="H95" s="168">
        <v>0.25</v>
      </c>
      <c r="I95" s="169">
        <v>0.41238588363537265</v>
      </c>
      <c r="J95" s="167">
        <v>4312.5</v>
      </c>
      <c r="K95" s="170">
        <v>284625</v>
      </c>
      <c r="L95" s="71"/>
      <c r="M95" s="71"/>
      <c r="N95" s="93"/>
      <c r="O95" s="71"/>
      <c r="P95" s="71"/>
      <c r="Q95" s="71"/>
      <c r="R95" s="71"/>
      <c r="S95" s="71"/>
      <c r="T95" s="71"/>
      <c r="U95" s="71"/>
      <c r="V95" s="71"/>
      <c r="W95" s="71"/>
      <c r="X95" s="71"/>
      <c r="Y95" s="71"/>
      <c r="Z95" s="71"/>
      <c r="AA95" s="71"/>
      <c r="AB95" s="71"/>
      <c r="AC95" s="71"/>
      <c r="AD95" s="71"/>
      <c r="AE95" s="71">
        <v>4</v>
      </c>
      <c r="AF95" s="71">
        <v>8</v>
      </c>
      <c r="AG95" s="96"/>
      <c r="AH95" s="71"/>
      <c r="AI95" s="71">
        <v>5</v>
      </c>
      <c r="AJ95" s="71"/>
      <c r="AK95" s="71">
        <f t="shared" si="12"/>
        <v>17</v>
      </c>
      <c r="AL95" s="81">
        <f t="shared" si="13"/>
        <v>73312.5</v>
      </c>
    </row>
    <row r="96" spans="1:38">
      <c r="A96" s="165">
        <v>94</v>
      </c>
      <c r="B96" s="184" t="s">
        <v>796</v>
      </c>
      <c r="C96" s="179" t="s">
        <v>797</v>
      </c>
      <c r="D96" s="187" t="s">
        <v>1</v>
      </c>
      <c r="E96" s="166">
        <v>123</v>
      </c>
      <c r="F96" s="167">
        <v>10429</v>
      </c>
      <c r="G96" s="167">
        <v>5933</v>
      </c>
      <c r="H96" s="168">
        <v>0.25</v>
      </c>
      <c r="I96" s="169">
        <v>0.57332917825294849</v>
      </c>
      <c r="J96" s="167">
        <v>4449.75</v>
      </c>
      <c r="K96" s="170">
        <v>547319.25</v>
      </c>
      <c r="L96" s="71">
        <v>20</v>
      </c>
      <c r="M96" s="71">
        <v>8</v>
      </c>
      <c r="N96" s="93">
        <v>8</v>
      </c>
      <c r="O96" s="71"/>
      <c r="P96" s="71">
        <v>8</v>
      </c>
      <c r="Q96" s="71">
        <v>8</v>
      </c>
      <c r="R96" s="71">
        <v>8</v>
      </c>
      <c r="S96" s="71">
        <v>8</v>
      </c>
      <c r="T96" s="71">
        <v>8</v>
      </c>
      <c r="U96" s="71">
        <v>8</v>
      </c>
      <c r="V96" s="71">
        <v>8</v>
      </c>
      <c r="W96" s="71">
        <v>8</v>
      </c>
      <c r="X96" s="71">
        <v>4</v>
      </c>
      <c r="Y96" s="71">
        <v>4</v>
      </c>
      <c r="Z96" s="71">
        <v>4</v>
      </c>
      <c r="AA96" s="71">
        <v>8</v>
      </c>
      <c r="AB96" s="71">
        <v>4</v>
      </c>
      <c r="AC96" s="71"/>
      <c r="AD96" s="71">
        <v>10</v>
      </c>
      <c r="AE96" s="71">
        <v>5</v>
      </c>
      <c r="AF96" s="71">
        <v>8</v>
      </c>
      <c r="AG96" s="96"/>
      <c r="AH96" s="71"/>
      <c r="AI96" s="71">
        <v>7</v>
      </c>
      <c r="AJ96" s="71"/>
      <c r="AK96" s="71">
        <f t="shared" si="12"/>
        <v>154</v>
      </c>
      <c r="AL96" s="81">
        <f t="shared" si="13"/>
        <v>685261.5</v>
      </c>
    </row>
    <row r="97" spans="1:38" hidden="1">
      <c r="A97" s="165">
        <v>95</v>
      </c>
      <c r="B97" s="184" t="s">
        <v>798</v>
      </c>
      <c r="C97" s="179" t="s">
        <v>799</v>
      </c>
      <c r="D97" s="187" t="s">
        <v>1</v>
      </c>
      <c r="E97" s="166">
        <v>0</v>
      </c>
      <c r="F97" s="167">
        <v>0</v>
      </c>
      <c r="G97" s="167">
        <v>0</v>
      </c>
      <c r="H97" s="168">
        <v>0</v>
      </c>
      <c r="I97" s="169">
        <v>0</v>
      </c>
      <c r="J97" s="167">
        <v>0</v>
      </c>
      <c r="K97" s="170">
        <v>0</v>
      </c>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c r="AK97" s="71"/>
      <c r="AL97" s="71"/>
    </row>
    <row r="98" spans="1:38">
      <c r="A98" s="165">
        <v>96</v>
      </c>
      <c r="B98" s="184" t="s">
        <v>800</v>
      </c>
      <c r="C98" s="179" t="s">
        <v>783</v>
      </c>
      <c r="D98" s="187" t="s">
        <v>1</v>
      </c>
      <c r="E98" s="166">
        <v>41</v>
      </c>
      <c r="F98" s="167">
        <v>9752</v>
      </c>
      <c r="G98" s="167">
        <v>3337</v>
      </c>
      <c r="H98" s="168">
        <v>0.20000000000000004</v>
      </c>
      <c r="I98" s="169">
        <v>0.72625102543068087</v>
      </c>
      <c r="J98" s="167">
        <v>2669.6</v>
      </c>
      <c r="K98" s="170">
        <v>109453.59999999999</v>
      </c>
      <c r="L98" s="71"/>
      <c r="M98" s="71"/>
      <c r="N98" s="93"/>
      <c r="O98" s="71"/>
      <c r="P98" s="71"/>
      <c r="Q98" s="71"/>
      <c r="R98" s="71"/>
      <c r="S98" s="71"/>
      <c r="T98" s="71"/>
      <c r="U98" s="71"/>
      <c r="V98" s="71"/>
      <c r="W98" s="71"/>
      <c r="X98" s="71"/>
      <c r="Y98" s="71"/>
      <c r="Z98" s="71"/>
      <c r="AA98" s="71"/>
      <c r="AB98" s="71"/>
      <c r="AC98" s="71">
        <v>5</v>
      </c>
      <c r="AD98" s="71"/>
      <c r="AE98" s="71">
        <v>5</v>
      </c>
      <c r="AF98" s="71">
        <v>10</v>
      </c>
      <c r="AG98" s="96"/>
      <c r="AH98" s="71"/>
      <c r="AI98" s="71">
        <v>2</v>
      </c>
      <c r="AJ98" s="71"/>
      <c r="AK98" s="71">
        <f>SUBTOTAL(9,L98:AJ98)</f>
        <v>22</v>
      </c>
      <c r="AL98" s="81">
        <f>+J98*AK98</f>
        <v>58731.199999999997</v>
      </c>
    </row>
    <row r="99" spans="1:38" hidden="1">
      <c r="A99" s="165">
        <v>97</v>
      </c>
      <c r="B99" s="184" t="s">
        <v>801</v>
      </c>
      <c r="C99" s="179" t="s">
        <v>802</v>
      </c>
      <c r="D99" s="187" t="s">
        <v>1</v>
      </c>
      <c r="E99" s="166">
        <v>0</v>
      </c>
      <c r="F99" s="167">
        <v>0</v>
      </c>
      <c r="G99" s="167">
        <v>0</v>
      </c>
      <c r="H99" s="168">
        <v>0</v>
      </c>
      <c r="I99" s="169">
        <v>0</v>
      </c>
      <c r="J99" s="167">
        <v>0</v>
      </c>
      <c r="K99" s="170">
        <v>0</v>
      </c>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c r="AK99" s="71"/>
      <c r="AL99" s="71"/>
    </row>
    <row r="100" spans="1:38">
      <c r="A100" s="165">
        <v>98</v>
      </c>
      <c r="B100" s="184" t="s">
        <v>803</v>
      </c>
      <c r="C100" s="179" t="s">
        <v>804</v>
      </c>
      <c r="D100" s="187" t="s">
        <v>1</v>
      </c>
      <c r="E100" s="166">
        <v>47</v>
      </c>
      <c r="F100" s="167">
        <v>6630</v>
      </c>
      <c r="G100" s="167">
        <v>2904</v>
      </c>
      <c r="H100" s="168">
        <v>0.20000000000000007</v>
      </c>
      <c r="I100" s="169">
        <v>0.64959276018099543</v>
      </c>
      <c r="J100" s="167">
        <v>2323.1999999999998</v>
      </c>
      <c r="K100" s="170">
        <v>109190.39999999999</v>
      </c>
      <c r="L100" s="71"/>
      <c r="M100" s="71"/>
      <c r="N100" s="93"/>
      <c r="O100" s="71"/>
      <c r="P100" s="71"/>
      <c r="Q100" s="71"/>
      <c r="R100" s="71"/>
      <c r="S100" s="71"/>
      <c r="T100" s="71"/>
      <c r="U100" s="71"/>
      <c r="V100" s="71"/>
      <c r="W100" s="71"/>
      <c r="X100" s="71"/>
      <c r="Y100" s="71"/>
      <c r="Z100" s="71"/>
      <c r="AA100" s="71"/>
      <c r="AB100" s="71"/>
      <c r="AC100" s="71">
        <v>5</v>
      </c>
      <c r="AD100" s="71"/>
      <c r="AE100" s="71"/>
      <c r="AF100" s="71">
        <v>8</v>
      </c>
      <c r="AG100" s="96">
        <v>5</v>
      </c>
      <c r="AH100" s="71"/>
      <c r="AI100" s="71">
        <v>10</v>
      </c>
      <c r="AJ100" s="71"/>
      <c r="AK100" s="71">
        <f t="shared" ref="AK100:AK104" si="14">SUBTOTAL(9,L100:AJ100)</f>
        <v>28</v>
      </c>
      <c r="AL100" s="81">
        <f t="shared" ref="AL100:AL104" si="15">+J100*AK100</f>
        <v>65049.599999999991</v>
      </c>
    </row>
    <row r="101" spans="1:38">
      <c r="A101" s="165">
        <v>99</v>
      </c>
      <c r="B101" s="184" t="s">
        <v>805</v>
      </c>
      <c r="C101" s="179" t="s">
        <v>806</v>
      </c>
      <c r="D101" s="187" t="s">
        <v>1</v>
      </c>
      <c r="E101" s="166">
        <v>91</v>
      </c>
      <c r="F101" s="167">
        <v>22396</v>
      </c>
      <c r="G101" s="167">
        <v>13170</v>
      </c>
      <c r="H101" s="168">
        <v>0.25</v>
      </c>
      <c r="I101" s="169">
        <v>0.55896142168244323</v>
      </c>
      <c r="J101" s="167">
        <v>9877.5</v>
      </c>
      <c r="K101" s="170">
        <v>898852.5</v>
      </c>
      <c r="L101" s="71">
        <v>20</v>
      </c>
      <c r="M101" s="71">
        <v>5</v>
      </c>
      <c r="N101" s="93">
        <v>5</v>
      </c>
      <c r="O101" s="71"/>
      <c r="P101" s="71">
        <v>5</v>
      </c>
      <c r="Q101" s="71">
        <v>5</v>
      </c>
      <c r="R101" s="71">
        <v>5</v>
      </c>
      <c r="S101" s="71">
        <v>5</v>
      </c>
      <c r="T101" s="71">
        <v>5</v>
      </c>
      <c r="U101" s="71">
        <v>5</v>
      </c>
      <c r="V101" s="71">
        <v>5</v>
      </c>
      <c r="W101" s="71"/>
      <c r="X101" s="71">
        <v>5</v>
      </c>
      <c r="Y101" s="71">
        <v>5</v>
      </c>
      <c r="Z101" s="71">
        <v>5</v>
      </c>
      <c r="AA101" s="71">
        <v>5</v>
      </c>
      <c r="AB101" s="71">
        <v>5</v>
      </c>
      <c r="AC101" s="71"/>
      <c r="AD101" s="71"/>
      <c r="AE101" s="71">
        <v>5</v>
      </c>
      <c r="AF101" s="71">
        <v>10</v>
      </c>
      <c r="AG101" s="96"/>
      <c r="AH101" s="71"/>
      <c r="AI101" s="71">
        <v>10</v>
      </c>
      <c r="AJ101" s="71"/>
      <c r="AK101" s="71">
        <f t="shared" si="14"/>
        <v>115</v>
      </c>
      <c r="AL101" s="81">
        <f t="shared" si="15"/>
        <v>1135912.5</v>
      </c>
    </row>
    <row r="102" spans="1:38">
      <c r="A102" s="165">
        <v>100</v>
      </c>
      <c r="B102" s="184" t="s">
        <v>807</v>
      </c>
      <c r="C102" s="179" t="s">
        <v>808</v>
      </c>
      <c r="D102" s="187" t="s">
        <v>1</v>
      </c>
      <c r="E102" s="166">
        <v>106</v>
      </c>
      <c r="F102" s="167">
        <v>22396</v>
      </c>
      <c r="G102" s="167">
        <v>13170</v>
      </c>
      <c r="H102" s="168">
        <v>0.25</v>
      </c>
      <c r="I102" s="169">
        <v>0.55896142168244323</v>
      </c>
      <c r="J102" s="167">
        <v>9877.5</v>
      </c>
      <c r="K102" s="170">
        <v>1047015</v>
      </c>
      <c r="L102" s="71"/>
      <c r="M102" s="71">
        <v>5</v>
      </c>
      <c r="N102" s="93">
        <v>5</v>
      </c>
      <c r="O102" s="71"/>
      <c r="P102" s="71">
        <v>5</v>
      </c>
      <c r="Q102" s="71">
        <v>5</v>
      </c>
      <c r="R102" s="71">
        <v>5</v>
      </c>
      <c r="S102" s="71">
        <v>5</v>
      </c>
      <c r="T102" s="71">
        <v>5</v>
      </c>
      <c r="U102" s="71">
        <v>5</v>
      </c>
      <c r="V102" s="71">
        <v>5</v>
      </c>
      <c r="W102" s="71"/>
      <c r="X102" s="71">
        <v>5</v>
      </c>
      <c r="Y102" s="71">
        <v>5</v>
      </c>
      <c r="Z102" s="71">
        <v>5</v>
      </c>
      <c r="AA102" s="71">
        <v>5</v>
      </c>
      <c r="AB102" s="71">
        <v>5</v>
      </c>
      <c r="AC102" s="71"/>
      <c r="AD102" s="71"/>
      <c r="AE102" s="71">
        <v>5</v>
      </c>
      <c r="AF102" s="71">
        <v>10</v>
      </c>
      <c r="AG102" s="96"/>
      <c r="AH102" s="71"/>
      <c r="AI102" s="71">
        <v>12</v>
      </c>
      <c r="AJ102" s="71"/>
      <c r="AK102" s="71">
        <f t="shared" si="14"/>
        <v>97</v>
      </c>
      <c r="AL102" s="81">
        <f t="shared" si="15"/>
        <v>958117.5</v>
      </c>
    </row>
    <row r="103" spans="1:38">
      <c r="A103" s="165">
        <v>101</v>
      </c>
      <c r="B103" s="184" t="s">
        <v>809</v>
      </c>
      <c r="C103" s="179" t="s">
        <v>810</v>
      </c>
      <c r="D103" s="187" t="s">
        <v>1</v>
      </c>
      <c r="E103" s="166">
        <v>2</v>
      </c>
      <c r="F103" s="167">
        <v>36887</v>
      </c>
      <c r="G103" s="167">
        <v>16189</v>
      </c>
      <c r="H103" s="168">
        <v>0.19999999999999996</v>
      </c>
      <c r="I103" s="169">
        <v>0.64889527475804476</v>
      </c>
      <c r="J103" s="167">
        <v>12951.2</v>
      </c>
      <c r="K103" s="170">
        <v>25902.400000000001</v>
      </c>
      <c r="L103" s="71"/>
      <c r="M103" s="71"/>
      <c r="N103" s="93"/>
      <c r="O103" s="71"/>
      <c r="P103" s="71"/>
      <c r="Q103" s="71"/>
      <c r="R103" s="71"/>
      <c r="S103" s="71"/>
      <c r="T103" s="71"/>
      <c r="U103" s="71"/>
      <c r="V103" s="71"/>
      <c r="W103" s="71"/>
      <c r="X103" s="71"/>
      <c r="Y103" s="71"/>
      <c r="Z103" s="71"/>
      <c r="AA103" s="71"/>
      <c r="AB103" s="71"/>
      <c r="AC103" s="71">
        <v>4</v>
      </c>
      <c r="AD103" s="71"/>
      <c r="AE103" s="71"/>
      <c r="AF103" s="71">
        <v>10</v>
      </c>
      <c r="AG103" s="96"/>
      <c r="AH103" s="71"/>
      <c r="AI103" s="71">
        <v>3</v>
      </c>
      <c r="AJ103" s="71"/>
      <c r="AK103" s="71">
        <f t="shared" si="14"/>
        <v>17</v>
      </c>
      <c r="AL103" s="81">
        <f t="shared" si="15"/>
        <v>220170.40000000002</v>
      </c>
    </row>
    <row r="104" spans="1:38">
      <c r="A104" s="165">
        <v>102</v>
      </c>
      <c r="B104" s="184" t="s">
        <v>811</v>
      </c>
      <c r="C104" s="179" t="s">
        <v>812</v>
      </c>
      <c r="D104" s="187" t="s">
        <v>1</v>
      </c>
      <c r="E104" s="166">
        <v>2</v>
      </c>
      <c r="F104" s="167">
        <v>36887</v>
      </c>
      <c r="G104" s="167">
        <v>16189</v>
      </c>
      <c r="H104" s="168">
        <v>0.19999999999999996</v>
      </c>
      <c r="I104" s="169">
        <v>0.64889527475804476</v>
      </c>
      <c r="J104" s="167">
        <v>12951.2</v>
      </c>
      <c r="K104" s="170">
        <v>25902.400000000001</v>
      </c>
      <c r="L104" s="71"/>
      <c r="M104" s="71"/>
      <c r="N104" s="93"/>
      <c r="O104" s="71"/>
      <c r="P104" s="71"/>
      <c r="Q104" s="71"/>
      <c r="R104" s="71"/>
      <c r="S104" s="71"/>
      <c r="T104" s="71"/>
      <c r="U104" s="71"/>
      <c r="V104" s="71"/>
      <c r="W104" s="71"/>
      <c r="X104" s="71"/>
      <c r="Y104" s="71"/>
      <c r="Z104" s="71"/>
      <c r="AA104" s="71"/>
      <c r="AB104" s="71"/>
      <c r="AC104" s="71"/>
      <c r="AD104" s="71"/>
      <c r="AE104" s="71"/>
      <c r="AF104" s="71">
        <v>10</v>
      </c>
      <c r="AG104" s="96"/>
      <c r="AH104" s="71"/>
      <c r="AI104" s="71"/>
      <c r="AJ104" s="71"/>
      <c r="AK104" s="71">
        <f t="shared" si="14"/>
        <v>10</v>
      </c>
      <c r="AL104" s="81">
        <f t="shared" si="15"/>
        <v>129512</v>
      </c>
    </row>
    <row r="105" spans="1:38" hidden="1">
      <c r="A105" s="165">
        <v>103</v>
      </c>
      <c r="B105" s="184" t="s">
        <v>813</v>
      </c>
      <c r="C105" s="179" t="s">
        <v>814</v>
      </c>
      <c r="D105" s="187" t="s">
        <v>1</v>
      </c>
      <c r="E105" s="166">
        <v>0</v>
      </c>
      <c r="F105" s="167">
        <v>0</v>
      </c>
      <c r="G105" s="167">
        <v>0</v>
      </c>
      <c r="H105" s="168">
        <v>0</v>
      </c>
      <c r="I105" s="169">
        <v>0</v>
      </c>
      <c r="J105" s="167">
        <v>0</v>
      </c>
      <c r="K105" s="170">
        <v>0</v>
      </c>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c r="AK105" s="71"/>
      <c r="AL105" s="71"/>
    </row>
    <row r="106" spans="1:38" hidden="1">
      <c r="A106" s="165">
        <v>104</v>
      </c>
      <c r="B106" s="184" t="s">
        <v>815</v>
      </c>
      <c r="C106" s="179" t="s">
        <v>816</v>
      </c>
      <c r="D106" s="187" t="s">
        <v>1</v>
      </c>
      <c r="E106" s="166">
        <v>0</v>
      </c>
      <c r="F106" s="167">
        <v>0</v>
      </c>
      <c r="G106" s="167">
        <v>0</v>
      </c>
      <c r="H106" s="168">
        <v>0</v>
      </c>
      <c r="I106" s="169">
        <v>0</v>
      </c>
      <c r="J106" s="167">
        <v>0</v>
      </c>
      <c r="K106" s="170">
        <v>0</v>
      </c>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c r="AK106" s="71"/>
      <c r="AL106" s="71"/>
    </row>
    <row r="107" spans="1:38" hidden="1">
      <c r="A107" s="165">
        <v>105</v>
      </c>
      <c r="B107" s="184" t="s">
        <v>817</v>
      </c>
      <c r="C107" s="179" t="s">
        <v>818</v>
      </c>
      <c r="D107" s="187" t="s">
        <v>1</v>
      </c>
      <c r="E107" s="166">
        <v>2</v>
      </c>
      <c r="F107" s="167">
        <v>105660</v>
      </c>
      <c r="G107" s="167">
        <v>786</v>
      </c>
      <c r="H107" s="168">
        <v>0.20000000000000007</v>
      </c>
      <c r="I107" s="169">
        <v>0.99404883588869963</v>
      </c>
      <c r="J107" s="167">
        <v>628.79999999999995</v>
      </c>
      <c r="K107" s="170">
        <v>1257.5999999999999</v>
      </c>
      <c r="L107" s="71"/>
      <c r="M107" s="71"/>
      <c r="N107" s="93"/>
      <c r="O107" s="71"/>
      <c r="P107" s="71"/>
      <c r="Q107" s="71"/>
      <c r="R107" s="71"/>
      <c r="S107" s="71"/>
      <c r="T107" s="71"/>
      <c r="U107" s="71"/>
      <c r="V107" s="71"/>
      <c r="W107" s="71"/>
      <c r="X107" s="71"/>
      <c r="Y107" s="71"/>
      <c r="Z107" s="71"/>
      <c r="AA107" s="71"/>
      <c r="AB107" s="71"/>
      <c r="AC107" s="71"/>
      <c r="AD107" s="71"/>
      <c r="AE107" s="71"/>
      <c r="AF107" s="71"/>
      <c r="AG107" s="96"/>
      <c r="AH107" s="71"/>
      <c r="AI107" s="71"/>
      <c r="AJ107" s="71"/>
      <c r="AK107" s="71">
        <f t="shared" ref="AK107:AK109" si="16">SUBTOTAL(9,L107:AJ107)</f>
        <v>0</v>
      </c>
      <c r="AL107" s="81">
        <f t="shared" ref="AL107:AL109" si="17">+J107*AK107</f>
        <v>0</v>
      </c>
    </row>
    <row r="108" spans="1:38">
      <c r="A108" s="165">
        <v>106</v>
      </c>
      <c r="B108" s="190" t="s">
        <v>819</v>
      </c>
      <c r="C108" s="181" t="s">
        <v>820</v>
      </c>
      <c r="D108" s="187" t="s">
        <v>821</v>
      </c>
      <c r="E108" s="171">
        <v>466</v>
      </c>
      <c r="F108" s="167">
        <v>1309</v>
      </c>
      <c r="G108" s="167">
        <v>597</v>
      </c>
      <c r="H108" s="168">
        <v>0.25</v>
      </c>
      <c r="I108" s="169">
        <v>0.65794499618029034</v>
      </c>
      <c r="J108" s="167">
        <v>447.75</v>
      </c>
      <c r="K108" s="170">
        <v>208651.5</v>
      </c>
      <c r="L108" s="71">
        <v>50</v>
      </c>
      <c r="M108" s="71">
        <v>15</v>
      </c>
      <c r="N108" s="93">
        <v>15</v>
      </c>
      <c r="O108" s="71"/>
      <c r="P108" s="71">
        <v>15</v>
      </c>
      <c r="Q108" s="71">
        <v>15</v>
      </c>
      <c r="R108" s="71">
        <v>15</v>
      </c>
      <c r="S108" s="71">
        <v>10</v>
      </c>
      <c r="T108" s="71">
        <v>15</v>
      </c>
      <c r="U108" s="79">
        <v>15</v>
      </c>
      <c r="V108" s="71">
        <v>15</v>
      </c>
      <c r="W108" s="71">
        <v>10</v>
      </c>
      <c r="X108" s="71">
        <v>10</v>
      </c>
      <c r="Y108" s="71">
        <v>10</v>
      </c>
      <c r="Z108" s="71">
        <v>10</v>
      </c>
      <c r="AA108" s="71">
        <v>15</v>
      </c>
      <c r="AB108" s="71">
        <v>10</v>
      </c>
      <c r="AC108" s="71">
        <v>30</v>
      </c>
      <c r="AD108" s="71">
        <v>15</v>
      </c>
      <c r="AE108" s="71">
        <v>6</v>
      </c>
      <c r="AF108" s="71">
        <v>25</v>
      </c>
      <c r="AG108" s="96"/>
      <c r="AH108" s="71">
        <v>15</v>
      </c>
      <c r="AI108" s="71">
        <v>50</v>
      </c>
      <c r="AJ108" s="96">
        <v>3</v>
      </c>
      <c r="AK108" s="96">
        <f t="shared" si="16"/>
        <v>389</v>
      </c>
      <c r="AL108" s="81">
        <f t="shared" si="17"/>
        <v>174174.75</v>
      </c>
    </row>
    <row r="109" spans="1:38" hidden="1">
      <c r="A109" s="165">
        <v>107</v>
      </c>
      <c r="B109" s="191" t="s">
        <v>822</v>
      </c>
      <c r="C109" s="182" t="s">
        <v>823</v>
      </c>
      <c r="D109" s="187" t="s">
        <v>821</v>
      </c>
      <c r="E109" s="166">
        <v>9</v>
      </c>
      <c r="F109" s="167">
        <v>1345</v>
      </c>
      <c r="G109" s="167">
        <v>694</v>
      </c>
      <c r="H109" s="168">
        <v>0.19999999999999993</v>
      </c>
      <c r="I109" s="169">
        <v>0.5872118959107806</v>
      </c>
      <c r="J109" s="167">
        <v>555.20000000000005</v>
      </c>
      <c r="K109" s="170">
        <v>4996.8</v>
      </c>
      <c r="L109" s="71"/>
      <c r="M109" s="71"/>
      <c r="N109" s="93"/>
      <c r="O109" s="71"/>
      <c r="P109" s="71"/>
      <c r="Q109" s="71"/>
      <c r="R109" s="71"/>
      <c r="S109" s="71"/>
      <c r="T109" s="71"/>
      <c r="U109" s="71"/>
      <c r="V109" s="71"/>
      <c r="W109" s="71"/>
      <c r="X109" s="71"/>
      <c r="Y109" s="71"/>
      <c r="Z109" s="71"/>
      <c r="AA109" s="71"/>
      <c r="AB109" s="71"/>
      <c r="AC109" s="71"/>
      <c r="AD109" s="71"/>
      <c r="AE109" s="71"/>
      <c r="AF109" s="71"/>
      <c r="AG109" s="96"/>
      <c r="AH109" s="71"/>
      <c r="AI109" s="71"/>
      <c r="AJ109" s="71"/>
      <c r="AK109" s="71">
        <f t="shared" si="16"/>
        <v>0</v>
      </c>
      <c r="AL109" s="81">
        <f t="shared" si="17"/>
        <v>0</v>
      </c>
    </row>
    <row r="110" spans="1:38" hidden="1">
      <c r="A110" s="165">
        <v>108</v>
      </c>
      <c r="B110" s="184" t="s">
        <v>824</v>
      </c>
      <c r="C110" s="180" t="s">
        <v>825</v>
      </c>
      <c r="D110" s="187" t="s">
        <v>821</v>
      </c>
      <c r="E110" s="166">
        <v>0</v>
      </c>
      <c r="F110" s="167">
        <v>0</v>
      </c>
      <c r="G110" s="167">
        <v>0</v>
      </c>
      <c r="H110" s="168">
        <v>0</v>
      </c>
      <c r="I110" s="169">
        <v>0</v>
      </c>
      <c r="J110" s="167">
        <v>0</v>
      </c>
      <c r="K110" s="170">
        <v>0</v>
      </c>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row>
    <row r="111" spans="1:38" hidden="1">
      <c r="A111" s="165">
        <v>109</v>
      </c>
      <c r="B111" s="184" t="s">
        <v>826</v>
      </c>
      <c r="C111" s="179" t="s">
        <v>827</v>
      </c>
      <c r="D111" s="187" t="s">
        <v>821</v>
      </c>
      <c r="E111" s="166">
        <v>0</v>
      </c>
      <c r="F111" s="167">
        <v>0</v>
      </c>
      <c r="G111" s="167">
        <v>0</v>
      </c>
      <c r="H111" s="168">
        <v>0</v>
      </c>
      <c r="I111" s="169">
        <v>0</v>
      </c>
      <c r="J111" s="167">
        <v>0</v>
      </c>
      <c r="K111" s="170">
        <v>0</v>
      </c>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row>
    <row r="112" spans="1:38" hidden="1">
      <c r="A112" s="165">
        <v>110</v>
      </c>
      <c r="B112" s="184" t="s">
        <v>828</v>
      </c>
      <c r="C112" s="179" t="s">
        <v>829</v>
      </c>
      <c r="D112" s="187" t="s">
        <v>821</v>
      </c>
      <c r="E112" s="166">
        <v>0</v>
      </c>
      <c r="F112" s="167">
        <v>0</v>
      </c>
      <c r="G112" s="167">
        <v>0</v>
      </c>
      <c r="H112" s="168">
        <v>0</v>
      </c>
      <c r="I112" s="169">
        <v>0</v>
      </c>
      <c r="J112" s="167">
        <v>0</v>
      </c>
      <c r="K112" s="170">
        <v>0</v>
      </c>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row>
    <row r="113" spans="1:38" hidden="1">
      <c r="A113" s="165">
        <v>111</v>
      </c>
      <c r="B113" s="184" t="s">
        <v>830</v>
      </c>
      <c r="C113" s="179" t="s">
        <v>831</v>
      </c>
      <c r="D113" s="187" t="s">
        <v>821</v>
      </c>
      <c r="E113" s="166">
        <v>0</v>
      </c>
      <c r="F113" s="167">
        <v>0</v>
      </c>
      <c r="G113" s="167">
        <v>0</v>
      </c>
      <c r="H113" s="168">
        <v>0</v>
      </c>
      <c r="I113" s="169">
        <v>0</v>
      </c>
      <c r="J113" s="167">
        <v>0</v>
      </c>
      <c r="K113" s="170">
        <v>0</v>
      </c>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row>
    <row r="114" spans="1:38">
      <c r="A114" s="165">
        <v>112</v>
      </c>
      <c r="B114" s="190" t="s">
        <v>832</v>
      </c>
      <c r="C114" s="183" t="s">
        <v>833</v>
      </c>
      <c r="D114" s="187" t="s">
        <v>821</v>
      </c>
      <c r="E114" s="166">
        <v>246</v>
      </c>
      <c r="F114" s="167">
        <v>3551</v>
      </c>
      <c r="G114" s="167">
        <v>1335</v>
      </c>
      <c r="H114" s="168">
        <v>0.25</v>
      </c>
      <c r="I114" s="169">
        <v>0.71803717262742883</v>
      </c>
      <c r="J114" s="167">
        <v>1001.25</v>
      </c>
      <c r="K114" s="170">
        <v>246307.5</v>
      </c>
      <c r="L114" s="71">
        <v>35</v>
      </c>
      <c r="M114" s="71">
        <v>15</v>
      </c>
      <c r="N114" s="93">
        <v>15</v>
      </c>
      <c r="O114" s="71"/>
      <c r="P114" s="71">
        <v>15</v>
      </c>
      <c r="Q114" s="71">
        <v>15</v>
      </c>
      <c r="R114" s="71">
        <v>15</v>
      </c>
      <c r="S114" s="71">
        <v>10</v>
      </c>
      <c r="T114" s="71">
        <v>15</v>
      </c>
      <c r="U114" s="71">
        <v>15</v>
      </c>
      <c r="V114" s="71">
        <v>15</v>
      </c>
      <c r="W114" s="71"/>
      <c r="X114" s="71">
        <v>10</v>
      </c>
      <c r="Y114" s="71">
        <v>10</v>
      </c>
      <c r="Z114" s="71">
        <v>10</v>
      </c>
      <c r="AA114" s="71">
        <v>15</v>
      </c>
      <c r="AB114" s="71">
        <v>10</v>
      </c>
      <c r="AC114" s="71">
        <v>10</v>
      </c>
      <c r="AD114" s="71"/>
      <c r="AE114" s="71">
        <v>5</v>
      </c>
      <c r="AF114" s="71"/>
      <c r="AG114" s="96"/>
      <c r="AH114" s="71">
        <v>15</v>
      </c>
      <c r="AI114" s="71">
        <v>20</v>
      </c>
      <c r="AJ114" s="71"/>
      <c r="AK114" s="71">
        <f>SUBTOTAL(9,L114:AJ114)</f>
        <v>270</v>
      </c>
      <c r="AL114" s="81">
        <f>+J114*AK114</f>
        <v>270337.5</v>
      </c>
    </row>
    <row r="115" spans="1:38" hidden="1">
      <c r="A115" s="165">
        <v>113</v>
      </c>
      <c r="B115" s="184" t="s">
        <v>834</v>
      </c>
      <c r="C115" s="180" t="s">
        <v>835</v>
      </c>
      <c r="D115" s="187" t="s">
        <v>821</v>
      </c>
      <c r="E115" s="166">
        <v>0</v>
      </c>
      <c r="F115" s="167">
        <v>0</v>
      </c>
      <c r="G115" s="167">
        <v>0</v>
      </c>
      <c r="H115" s="168">
        <v>0</v>
      </c>
      <c r="I115" s="169">
        <v>0</v>
      </c>
      <c r="J115" s="167">
        <v>0</v>
      </c>
      <c r="K115" s="170">
        <v>0</v>
      </c>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row>
    <row r="116" spans="1:38" hidden="1">
      <c r="A116" s="165">
        <v>114</v>
      </c>
      <c r="B116" s="184" t="s">
        <v>836</v>
      </c>
      <c r="C116" s="180" t="s">
        <v>837</v>
      </c>
      <c r="D116" s="187" t="s">
        <v>821</v>
      </c>
      <c r="E116" s="166">
        <v>0</v>
      </c>
      <c r="F116" s="167">
        <v>0</v>
      </c>
      <c r="G116" s="167">
        <v>0</v>
      </c>
      <c r="H116" s="168">
        <v>0</v>
      </c>
      <c r="I116" s="169">
        <v>0</v>
      </c>
      <c r="J116" s="167">
        <v>0</v>
      </c>
      <c r="K116" s="170">
        <v>0</v>
      </c>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c r="AK116" s="71"/>
      <c r="AL116" s="71"/>
    </row>
    <row r="117" spans="1:38" hidden="1">
      <c r="A117" s="165">
        <v>115</v>
      </c>
      <c r="B117" s="184" t="s">
        <v>838</v>
      </c>
      <c r="C117" s="180" t="s">
        <v>839</v>
      </c>
      <c r="D117" s="187" t="s">
        <v>821</v>
      </c>
      <c r="E117" s="166">
        <v>0</v>
      </c>
      <c r="F117" s="167">
        <v>0</v>
      </c>
      <c r="G117" s="167">
        <v>0</v>
      </c>
      <c r="H117" s="168">
        <v>0</v>
      </c>
      <c r="I117" s="169">
        <v>0</v>
      </c>
      <c r="J117" s="167">
        <v>0</v>
      </c>
      <c r="K117" s="170">
        <v>0</v>
      </c>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row>
    <row r="118" spans="1:38" hidden="1">
      <c r="A118" s="165">
        <v>116</v>
      </c>
      <c r="B118" s="184" t="s">
        <v>840</v>
      </c>
      <c r="C118" s="179" t="s">
        <v>841</v>
      </c>
      <c r="D118" s="187" t="s">
        <v>821</v>
      </c>
      <c r="E118" s="166">
        <v>0</v>
      </c>
      <c r="F118" s="167">
        <v>0</v>
      </c>
      <c r="G118" s="167">
        <v>0</v>
      </c>
      <c r="H118" s="168">
        <v>0</v>
      </c>
      <c r="I118" s="169">
        <v>0</v>
      </c>
      <c r="J118" s="167">
        <v>0</v>
      </c>
      <c r="K118" s="170">
        <v>0</v>
      </c>
      <c r="L118" s="71"/>
      <c r="M118" s="71"/>
      <c r="N118" s="71"/>
      <c r="O118" s="71"/>
      <c r="P118" s="71"/>
      <c r="Q118" s="71"/>
      <c r="R118" s="71"/>
      <c r="S118" s="71"/>
      <c r="T118" s="71"/>
      <c r="U118" s="71"/>
      <c r="V118" s="71"/>
      <c r="W118" s="71"/>
      <c r="X118" s="71"/>
      <c r="Y118" s="71"/>
      <c r="Z118" s="71"/>
      <c r="AA118" s="71"/>
      <c r="AB118" s="71"/>
      <c r="AC118" s="71"/>
      <c r="AD118" s="71"/>
      <c r="AE118" s="71"/>
      <c r="AF118" s="71"/>
      <c r="AG118" s="71"/>
      <c r="AH118" s="71"/>
      <c r="AI118" s="71"/>
      <c r="AJ118" s="71"/>
      <c r="AK118" s="71"/>
      <c r="AL118" s="71"/>
    </row>
    <row r="119" spans="1:38" hidden="1">
      <c r="A119" s="165">
        <v>117</v>
      </c>
      <c r="B119" s="184" t="s">
        <v>842</v>
      </c>
      <c r="C119" s="179" t="s">
        <v>843</v>
      </c>
      <c r="D119" s="187" t="s">
        <v>821</v>
      </c>
      <c r="E119" s="166">
        <v>0</v>
      </c>
      <c r="F119" s="167">
        <v>0</v>
      </c>
      <c r="G119" s="167">
        <v>0</v>
      </c>
      <c r="H119" s="168">
        <v>0</v>
      </c>
      <c r="I119" s="169">
        <v>0</v>
      </c>
      <c r="J119" s="167">
        <v>0</v>
      </c>
      <c r="K119" s="170">
        <v>0</v>
      </c>
      <c r="L119" s="71"/>
      <c r="M119" s="71"/>
      <c r="N119" s="71"/>
      <c r="O119" s="71"/>
      <c r="P119" s="71"/>
      <c r="Q119" s="71"/>
      <c r="R119" s="71"/>
      <c r="S119" s="71"/>
      <c r="T119" s="71"/>
      <c r="U119" s="71"/>
      <c r="V119" s="71"/>
      <c r="W119" s="71"/>
      <c r="X119" s="71"/>
      <c r="Y119" s="71"/>
      <c r="Z119" s="71"/>
      <c r="AA119" s="71"/>
      <c r="AB119" s="71"/>
      <c r="AC119" s="71"/>
      <c r="AD119" s="71"/>
      <c r="AE119" s="71"/>
      <c r="AF119" s="71"/>
      <c r="AG119" s="71"/>
      <c r="AH119" s="71"/>
      <c r="AI119" s="71"/>
      <c r="AJ119" s="71"/>
      <c r="AK119" s="71"/>
      <c r="AL119" s="71"/>
    </row>
    <row r="120" spans="1:38">
      <c r="A120" s="165">
        <v>118</v>
      </c>
      <c r="B120" s="190" t="s">
        <v>844</v>
      </c>
      <c r="C120" s="183" t="s">
        <v>845</v>
      </c>
      <c r="D120" s="187" t="s">
        <v>821</v>
      </c>
      <c r="E120" s="171">
        <v>391</v>
      </c>
      <c r="F120" s="167">
        <v>4813</v>
      </c>
      <c r="G120" s="167">
        <v>1545</v>
      </c>
      <c r="H120" s="168">
        <v>0.25</v>
      </c>
      <c r="I120" s="169">
        <v>0.75924579264491998</v>
      </c>
      <c r="J120" s="167">
        <v>1158.75</v>
      </c>
      <c r="K120" s="170">
        <v>453071.25</v>
      </c>
      <c r="L120" s="71">
        <v>50</v>
      </c>
      <c r="M120" s="71">
        <v>20</v>
      </c>
      <c r="N120" s="93">
        <v>20</v>
      </c>
      <c r="O120" s="71"/>
      <c r="P120" s="71">
        <v>20</v>
      </c>
      <c r="Q120" s="71">
        <v>20</v>
      </c>
      <c r="R120" s="71">
        <v>20</v>
      </c>
      <c r="S120" s="71">
        <v>15</v>
      </c>
      <c r="T120" s="71">
        <v>20</v>
      </c>
      <c r="U120" s="71">
        <v>20</v>
      </c>
      <c r="V120" s="71">
        <v>20</v>
      </c>
      <c r="W120" s="71">
        <v>15</v>
      </c>
      <c r="X120" s="71">
        <v>10</v>
      </c>
      <c r="Y120" s="71">
        <v>10</v>
      </c>
      <c r="Z120" s="71">
        <v>10</v>
      </c>
      <c r="AA120" s="71">
        <v>20</v>
      </c>
      <c r="AB120" s="71">
        <v>10</v>
      </c>
      <c r="AC120" s="71">
        <v>5</v>
      </c>
      <c r="AD120" s="71">
        <v>15</v>
      </c>
      <c r="AE120" s="71">
        <v>6</v>
      </c>
      <c r="AF120" s="71">
        <v>40</v>
      </c>
      <c r="AG120" s="96"/>
      <c r="AH120" s="71"/>
      <c r="AI120" s="71">
        <v>40</v>
      </c>
      <c r="AJ120" s="71"/>
      <c r="AK120" s="71">
        <f>SUBTOTAL(9,L120:AJ120)</f>
        <v>406</v>
      </c>
      <c r="AL120" s="81">
        <f>+J120*AK120</f>
        <v>470452.5</v>
      </c>
    </row>
    <row r="121" spans="1:38" hidden="1">
      <c r="A121" s="165">
        <v>119</v>
      </c>
      <c r="B121" s="184" t="s">
        <v>846</v>
      </c>
      <c r="C121" s="179" t="s">
        <v>847</v>
      </c>
      <c r="D121" s="187" t="s">
        <v>821</v>
      </c>
      <c r="E121" s="166">
        <v>0</v>
      </c>
      <c r="F121" s="167">
        <v>0</v>
      </c>
      <c r="G121" s="167">
        <v>0</v>
      </c>
      <c r="H121" s="168">
        <v>0</v>
      </c>
      <c r="I121" s="169">
        <v>0</v>
      </c>
      <c r="J121" s="167">
        <v>0</v>
      </c>
      <c r="K121" s="170">
        <v>0</v>
      </c>
      <c r="L121" s="71"/>
      <c r="M121" s="71"/>
      <c r="N121" s="71"/>
      <c r="O121" s="71"/>
      <c r="P121" s="71"/>
      <c r="Q121" s="71"/>
      <c r="R121" s="71"/>
      <c r="S121" s="71"/>
      <c r="T121" s="71"/>
      <c r="U121" s="71"/>
      <c r="V121" s="71"/>
      <c r="W121" s="71"/>
      <c r="X121" s="71"/>
      <c r="Y121" s="71"/>
      <c r="Z121" s="71"/>
      <c r="AA121" s="71"/>
      <c r="AB121" s="71"/>
      <c r="AC121" s="71"/>
      <c r="AD121" s="71"/>
      <c r="AE121" s="71"/>
      <c r="AF121" s="71"/>
      <c r="AG121" s="71"/>
      <c r="AH121" s="71"/>
      <c r="AI121" s="71"/>
      <c r="AJ121" s="71"/>
      <c r="AK121" s="71"/>
      <c r="AL121" s="71"/>
    </row>
    <row r="122" spans="1:38">
      <c r="A122" s="165">
        <v>120</v>
      </c>
      <c r="B122" s="190" t="s">
        <v>848</v>
      </c>
      <c r="C122" s="183" t="s">
        <v>849</v>
      </c>
      <c r="D122" s="187" t="s">
        <v>821</v>
      </c>
      <c r="E122" s="171">
        <v>545</v>
      </c>
      <c r="F122" s="167">
        <v>4903</v>
      </c>
      <c r="G122" s="167">
        <v>1633</v>
      </c>
      <c r="H122" s="168">
        <v>0.25</v>
      </c>
      <c r="I122" s="169">
        <v>0.75020395676116669</v>
      </c>
      <c r="J122" s="167">
        <v>1224.75</v>
      </c>
      <c r="K122" s="170">
        <v>667488.75</v>
      </c>
      <c r="L122" s="71">
        <v>30</v>
      </c>
      <c r="M122" s="71">
        <v>12</v>
      </c>
      <c r="N122" s="93">
        <v>12</v>
      </c>
      <c r="O122" s="71"/>
      <c r="P122" s="71">
        <v>12</v>
      </c>
      <c r="Q122" s="79">
        <v>12</v>
      </c>
      <c r="R122" s="71">
        <v>12</v>
      </c>
      <c r="S122" s="71">
        <v>10</v>
      </c>
      <c r="T122" s="71">
        <v>12</v>
      </c>
      <c r="U122" s="71">
        <v>12</v>
      </c>
      <c r="V122" s="71">
        <v>12</v>
      </c>
      <c r="W122" s="71">
        <v>10</v>
      </c>
      <c r="X122" s="71">
        <v>6</v>
      </c>
      <c r="Y122" s="71">
        <v>6</v>
      </c>
      <c r="Z122" s="71">
        <v>6</v>
      </c>
      <c r="AA122" s="71">
        <v>12</v>
      </c>
      <c r="AB122" s="71">
        <v>6</v>
      </c>
      <c r="AC122" s="71">
        <v>5</v>
      </c>
      <c r="AD122" s="71"/>
      <c r="AE122" s="71">
        <v>6</v>
      </c>
      <c r="AF122" s="71"/>
      <c r="AG122" s="96"/>
      <c r="AH122" s="71"/>
      <c r="AI122" s="71">
        <v>20</v>
      </c>
      <c r="AJ122" s="71"/>
      <c r="AK122" s="71">
        <f>SUBTOTAL(9,L122:AJ122)</f>
        <v>213</v>
      </c>
      <c r="AL122" s="81">
        <f>+J122*AK122</f>
        <v>260871.75</v>
      </c>
    </row>
    <row r="123" spans="1:38" hidden="1">
      <c r="A123" s="165">
        <v>121</v>
      </c>
      <c r="B123" s="184" t="s">
        <v>850</v>
      </c>
      <c r="C123" s="179" t="s">
        <v>851</v>
      </c>
      <c r="D123" s="187" t="s">
        <v>821</v>
      </c>
      <c r="E123" s="166">
        <v>0</v>
      </c>
      <c r="F123" s="167">
        <v>0</v>
      </c>
      <c r="G123" s="167">
        <v>0</v>
      </c>
      <c r="H123" s="168">
        <v>0</v>
      </c>
      <c r="I123" s="169">
        <v>0</v>
      </c>
      <c r="J123" s="167">
        <v>0</v>
      </c>
      <c r="K123" s="170">
        <v>0</v>
      </c>
      <c r="L123" s="71"/>
      <c r="M123" s="71"/>
      <c r="N123" s="71"/>
      <c r="O123" s="71"/>
      <c r="P123" s="71"/>
      <c r="Q123" s="71"/>
      <c r="R123" s="71"/>
      <c r="S123" s="71"/>
      <c r="T123" s="71"/>
      <c r="U123" s="71"/>
      <c r="V123" s="71"/>
      <c r="W123" s="71"/>
      <c r="X123" s="71"/>
      <c r="Y123" s="71"/>
      <c r="Z123" s="71"/>
      <c r="AA123" s="71"/>
      <c r="AB123" s="71"/>
      <c r="AC123" s="71"/>
      <c r="AD123" s="71"/>
      <c r="AE123" s="71"/>
      <c r="AF123" s="71"/>
      <c r="AG123" s="71"/>
      <c r="AH123" s="71"/>
      <c r="AI123" s="71"/>
      <c r="AJ123" s="71"/>
      <c r="AK123" s="71"/>
      <c r="AL123" s="71"/>
    </row>
    <row r="124" spans="1:38" hidden="1">
      <c r="A124" s="165">
        <v>122</v>
      </c>
      <c r="B124" s="184" t="s">
        <v>852</v>
      </c>
      <c r="C124" s="179" t="s">
        <v>853</v>
      </c>
      <c r="D124" s="187" t="s">
        <v>821</v>
      </c>
      <c r="E124" s="166">
        <v>0</v>
      </c>
      <c r="F124" s="167">
        <v>0</v>
      </c>
      <c r="G124" s="167">
        <v>0</v>
      </c>
      <c r="H124" s="168">
        <v>0</v>
      </c>
      <c r="I124" s="169">
        <v>0</v>
      </c>
      <c r="J124" s="167">
        <v>0</v>
      </c>
      <c r="K124" s="170">
        <v>0</v>
      </c>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row>
    <row r="125" spans="1:38" hidden="1">
      <c r="A125" s="165">
        <v>123</v>
      </c>
      <c r="B125" s="184" t="s">
        <v>854</v>
      </c>
      <c r="C125" s="179" t="s">
        <v>855</v>
      </c>
      <c r="D125" s="187" t="s">
        <v>821</v>
      </c>
      <c r="E125" s="166">
        <v>0</v>
      </c>
      <c r="F125" s="167">
        <v>0</v>
      </c>
      <c r="G125" s="167">
        <v>0</v>
      </c>
      <c r="H125" s="168">
        <v>0</v>
      </c>
      <c r="I125" s="169">
        <v>0</v>
      </c>
      <c r="J125" s="167">
        <v>0</v>
      </c>
      <c r="K125" s="170">
        <v>0</v>
      </c>
      <c r="L125" s="71"/>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1"/>
      <c r="AK125" s="71"/>
      <c r="AL125" s="71"/>
    </row>
    <row r="126" spans="1:38" hidden="1">
      <c r="A126" s="165">
        <v>124</v>
      </c>
      <c r="B126" s="190" t="s">
        <v>856</v>
      </c>
      <c r="C126" s="183" t="s">
        <v>857</v>
      </c>
      <c r="D126" s="187" t="s">
        <v>821</v>
      </c>
      <c r="E126" s="172">
        <v>0</v>
      </c>
      <c r="F126" s="167">
        <v>0</v>
      </c>
      <c r="G126" s="167">
        <v>0</v>
      </c>
      <c r="H126" s="168">
        <v>0</v>
      </c>
      <c r="I126" s="169">
        <v>0</v>
      </c>
      <c r="J126" s="167">
        <v>0</v>
      </c>
      <c r="K126" s="170">
        <v>0</v>
      </c>
      <c r="L126" s="194">
        <v>409</v>
      </c>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c r="AK126" s="71"/>
      <c r="AL126" s="71"/>
    </row>
    <row r="127" spans="1:38">
      <c r="A127" s="165">
        <v>125</v>
      </c>
      <c r="B127" s="191" t="s">
        <v>858</v>
      </c>
      <c r="C127" s="182" t="s">
        <v>859</v>
      </c>
      <c r="D127" s="187" t="s">
        <v>821</v>
      </c>
      <c r="E127" s="166">
        <v>409</v>
      </c>
      <c r="F127" s="167">
        <v>7034</v>
      </c>
      <c r="G127" s="167">
        <v>3055</v>
      </c>
      <c r="H127" s="168">
        <v>0.25</v>
      </c>
      <c r="I127" s="169">
        <v>0.67426073357975547</v>
      </c>
      <c r="J127" s="167">
        <v>2291.25</v>
      </c>
      <c r="K127" s="170">
        <v>937121.25</v>
      </c>
      <c r="L127" s="71">
        <v>40</v>
      </c>
      <c r="M127" s="96">
        <v>8</v>
      </c>
      <c r="N127" s="193">
        <v>8</v>
      </c>
      <c r="O127" s="71"/>
      <c r="P127" s="96">
        <v>8</v>
      </c>
      <c r="Q127" s="96">
        <v>8</v>
      </c>
      <c r="R127" s="96">
        <v>8</v>
      </c>
      <c r="S127" s="96">
        <v>8</v>
      </c>
      <c r="T127" s="96">
        <v>8</v>
      </c>
      <c r="U127" s="96">
        <v>8</v>
      </c>
      <c r="V127" s="96">
        <v>8</v>
      </c>
      <c r="W127" s="96">
        <v>8</v>
      </c>
      <c r="X127" s="96">
        <v>4</v>
      </c>
      <c r="Y127" s="96">
        <v>4</v>
      </c>
      <c r="Z127" s="96">
        <v>4</v>
      </c>
      <c r="AA127" s="96">
        <v>8</v>
      </c>
      <c r="AB127" s="96">
        <v>4</v>
      </c>
      <c r="AC127" s="96">
        <v>5</v>
      </c>
      <c r="AD127" s="96">
        <v>10</v>
      </c>
      <c r="AE127" s="96">
        <v>5</v>
      </c>
      <c r="AF127" s="96">
        <v>30</v>
      </c>
      <c r="AG127" s="96"/>
      <c r="AH127" s="71"/>
      <c r="AI127" s="96">
        <v>30</v>
      </c>
      <c r="AJ127" s="96">
        <v>5</v>
      </c>
      <c r="AK127" s="96">
        <f>SUBTOTAL(9,L127:AJ127)</f>
        <v>229</v>
      </c>
      <c r="AL127" s="81">
        <f>+J127*AK127</f>
        <v>524696.25</v>
      </c>
    </row>
    <row r="128" spans="1:38" hidden="1">
      <c r="A128" s="165">
        <v>126</v>
      </c>
      <c r="B128" s="190" t="s">
        <v>860</v>
      </c>
      <c r="C128" s="183" t="s">
        <v>861</v>
      </c>
      <c r="D128" s="187" t="s">
        <v>821</v>
      </c>
      <c r="E128" s="171">
        <v>0</v>
      </c>
      <c r="F128" s="167">
        <v>0</v>
      </c>
      <c r="G128" s="167">
        <v>0</v>
      </c>
      <c r="H128" s="168">
        <v>0</v>
      </c>
      <c r="I128" s="169">
        <v>0</v>
      </c>
      <c r="J128" s="167">
        <v>0</v>
      </c>
      <c r="K128" s="170">
        <v>0</v>
      </c>
      <c r="L128" s="194">
        <v>366</v>
      </c>
      <c r="M128" s="71"/>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1"/>
      <c r="AK128" s="71"/>
      <c r="AL128" s="71"/>
    </row>
    <row r="129" spans="1:38">
      <c r="A129" s="165">
        <v>127</v>
      </c>
      <c r="B129" s="191" t="s">
        <v>862</v>
      </c>
      <c r="C129" s="182" t="s">
        <v>863</v>
      </c>
      <c r="D129" s="187" t="s">
        <v>821</v>
      </c>
      <c r="E129" s="166">
        <v>366</v>
      </c>
      <c r="F129" s="167">
        <v>7602</v>
      </c>
      <c r="G129" s="167">
        <v>2331</v>
      </c>
      <c r="H129" s="168">
        <v>0.25</v>
      </c>
      <c r="I129" s="169">
        <v>0.7700276243093922</v>
      </c>
      <c r="J129" s="167">
        <v>1748.25</v>
      </c>
      <c r="K129" s="170">
        <v>639859.5</v>
      </c>
      <c r="L129" s="71">
        <v>30</v>
      </c>
      <c r="M129" s="96">
        <v>8</v>
      </c>
      <c r="N129" s="193">
        <v>8</v>
      </c>
      <c r="O129" s="71"/>
      <c r="P129" s="96">
        <v>8</v>
      </c>
      <c r="Q129" s="96">
        <v>8</v>
      </c>
      <c r="R129" s="96">
        <v>8</v>
      </c>
      <c r="S129" s="96">
        <v>8</v>
      </c>
      <c r="T129" s="96">
        <v>8</v>
      </c>
      <c r="U129" s="96">
        <v>8</v>
      </c>
      <c r="V129" s="96">
        <v>8</v>
      </c>
      <c r="W129" s="96">
        <v>8</v>
      </c>
      <c r="X129" s="96">
        <v>4</v>
      </c>
      <c r="Y129" s="96">
        <v>4</v>
      </c>
      <c r="Z129" s="96">
        <v>4</v>
      </c>
      <c r="AA129" s="96">
        <v>8</v>
      </c>
      <c r="AB129" s="96">
        <v>4</v>
      </c>
      <c r="AC129" s="96">
        <v>5</v>
      </c>
      <c r="AD129" s="71"/>
      <c r="AE129" s="71"/>
      <c r="AF129" s="71"/>
      <c r="AG129" s="96"/>
      <c r="AH129" s="71"/>
      <c r="AI129" s="96">
        <v>10</v>
      </c>
      <c r="AJ129" s="71"/>
      <c r="AK129" s="96">
        <f>SUBTOTAL(9,L129:AJ129)</f>
        <v>149</v>
      </c>
      <c r="AL129" s="81">
        <f>+J129*AK129</f>
        <v>260489.25</v>
      </c>
    </row>
    <row r="130" spans="1:38" hidden="1">
      <c r="A130" s="165">
        <v>128</v>
      </c>
      <c r="B130" s="184" t="s">
        <v>864</v>
      </c>
      <c r="C130" s="179" t="s">
        <v>865</v>
      </c>
      <c r="D130" s="187" t="s">
        <v>821</v>
      </c>
      <c r="E130" s="166">
        <v>0</v>
      </c>
      <c r="F130" s="167">
        <v>0</v>
      </c>
      <c r="G130" s="167">
        <v>0</v>
      </c>
      <c r="H130" s="168">
        <v>0</v>
      </c>
      <c r="I130" s="169">
        <v>0</v>
      </c>
      <c r="J130" s="167">
        <v>0</v>
      </c>
      <c r="K130" s="170">
        <v>0</v>
      </c>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row>
    <row r="131" spans="1:38" hidden="1">
      <c r="A131" s="165">
        <v>129</v>
      </c>
      <c r="B131" s="184" t="s">
        <v>866</v>
      </c>
      <c r="C131" s="179" t="s">
        <v>867</v>
      </c>
      <c r="D131" s="187" t="s">
        <v>821</v>
      </c>
      <c r="E131" s="166">
        <v>0</v>
      </c>
      <c r="F131" s="167">
        <v>0</v>
      </c>
      <c r="G131" s="167">
        <v>0</v>
      </c>
      <c r="H131" s="168">
        <v>0</v>
      </c>
      <c r="I131" s="169">
        <v>0</v>
      </c>
      <c r="J131" s="167">
        <v>0</v>
      </c>
      <c r="K131" s="170">
        <v>0</v>
      </c>
      <c r="L131" s="71"/>
      <c r="M131" s="71"/>
      <c r="N131" s="71"/>
      <c r="O131" s="71"/>
      <c r="P131" s="71"/>
      <c r="Q131" s="71"/>
      <c r="R131" s="71"/>
      <c r="S131" s="71"/>
      <c r="T131" s="71"/>
      <c r="U131" s="71"/>
      <c r="V131" s="71"/>
      <c r="W131" s="71"/>
      <c r="X131" s="71"/>
      <c r="Y131" s="71"/>
      <c r="Z131" s="71"/>
      <c r="AA131" s="71"/>
      <c r="AB131" s="71"/>
      <c r="AC131" s="71"/>
      <c r="AD131" s="71"/>
      <c r="AE131" s="71"/>
      <c r="AF131" s="71"/>
      <c r="AG131" s="71"/>
      <c r="AH131" s="71"/>
      <c r="AI131" s="71"/>
      <c r="AJ131" s="71"/>
      <c r="AK131" s="71"/>
      <c r="AL131" s="71"/>
    </row>
    <row r="132" spans="1:38" hidden="1">
      <c r="A132" s="165">
        <v>132</v>
      </c>
      <c r="B132" s="184" t="s">
        <v>873</v>
      </c>
      <c r="C132" s="179" t="s">
        <v>874</v>
      </c>
      <c r="D132" s="187" t="s">
        <v>870</v>
      </c>
      <c r="E132" s="166">
        <v>0</v>
      </c>
      <c r="F132" s="167">
        <v>0</v>
      </c>
      <c r="G132" s="167">
        <v>0</v>
      </c>
      <c r="H132" s="168">
        <v>0</v>
      </c>
      <c r="I132" s="169">
        <v>0</v>
      </c>
      <c r="J132" s="167">
        <v>0</v>
      </c>
      <c r="K132" s="170">
        <v>0</v>
      </c>
      <c r="L132" s="71"/>
      <c r="M132" s="71"/>
      <c r="N132" s="71"/>
      <c r="O132" s="71"/>
      <c r="P132" s="71"/>
      <c r="Q132" s="71"/>
      <c r="R132" s="71"/>
      <c r="S132" s="71"/>
      <c r="T132" s="71"/>
      <c r="U132" s="71"/>
      <c r="V132" s="71"/>
      <c r="W132" s="71"/>
      <c r="X132" s="71"/>
      <c r="Y132" s="71"/>
      <c r="Z132" s="71"/>
      <c r="AA132" s="71"/>
      <c r="AB132" s="71"/>
      <c r="AC132" s="71"/>
      <c r="AD132" s="71"/>
      <c r="AE132" s="71"/>
      <c r="AF132" s="71"/>
      <c r="AG132" s="71"/>
      <c r="AH132" s="71"/>
      <c r="AI132" s="71"/>
      <c r="AJ132" s="71"/>
      <c r="AK132" s="71"/>
      <c r="AL132" s="81">
        <f t="shared" ref="AL132:AL135" si="18">+J132*AK132</f>
        <v>0</v>
      </c>
    </row>
    <row r="133" spans="1:38" hidden="1">
      <c r="A133" s="165">
        <v>134</v>
      </c>
      <c r="B133" s="184" t="s">
        <v>877</v>
      </c>
      <c r="C133" s="179" t="s">
        <v>878</v>
      </c>
      <c r="D133" s="187" t="s">
        <v>870</v>
      </c>
      <c r="E133" s="166">
        <v>0</v>
      </c>
      <c r="F133" s="167">
        <v>0</v>
      </c>
      <c r="G133" s="167">
        <v>0</v>
      </c>
      <c r="H133" s="168">
        <v>0</v>
      </c>
      <c r="I133" s="169">
        <v>0</v>
      </c>
      <c r="J133" s="167">
        <v>0</v>
      </c>
      <c r="K133" s="170">
        <v>0</v>
      </c>
      <c r="L133" s="71"/>
      <c r="M133" s="71"/>
      <c r="N133" s="71"/>
      <c r="O133" s="71"/>
      <c r="P133" s="71"/>
      <c r="Q133" s="71"/>
      <c r="R133" s="71"/>
      <c r="S133" s="71"/>
      <c r="T133" s="71"/>
      <c r="U133" s="71"/>
      <c r="V133" s="71"/>
      <c r="W133" s="71"/>
      <c r="X133" s="71"/>
      <c r="Y133" s="71"/>
      <c r="Z133" s="71"/>
      <c r="AA133" s="71"/>
      <c r="AB133" s="71"/>
      <c r="AC133" s="71"/>
      <c r="AD133" s="71"/>
      <c r="AE133" s="71"/>
      <c r="AF133" s="71"/>
      <c r="AG133" s="71"/>
      <c r="AH133" s="71"/>
      <c r="AI133" s="71"/>
      <c r="AJ133" s="71"/>
      <c r="AK133" s="71"/>
      <c r="AL133" s="81">
        <f t="shared" si="18"/>
        <v>0</v>
      </c>
    </row>
    <row r="134" spans="1:38" hidden="1">
      <c r="A134" s="165">
        <v>135</v>
      </c>
      <c r="B134" s="184" t="s">
        <v>879</v>
      </c>
      <c r="C134" s="180" t="s">
        <v>880</v>
      </c>
      <c r="D134" s="187" t="s">
        <v>881</v>
      </c>
      <c r="E134" s="166">
        <v>0</v>
      </c>
      <c r="F134" s="167">
        <v>0</v>
      </c>
      <c r="G134" s="167">
        <v>0</v>
      </c>
      <c r="H134" s="168">
        <v>0</v>
      </c>
      <c r="I134" s="169">
        <v>0</v>
      </c>
      <c r="J134" s="167">
        <v>0</v>
      </c>
      <c r="K134" s="170">
        <v>0</v>
      </c>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81">
        <f t="shared" si="18"/>
        <v>0</v>
      </c>
    </row>
    <row r="135" spans="1:38">
      <c r="A135" s="165">
        <v>136</v>
      </c>
      <c r="B135" s="184" t="s">
        <v>882</v>
      </c>
      <c r="C135" s="180" t="s">
        <v>883</v>
      </c>
      <c r="D135" s="187" t="s">
        <v>870</v>
      </c>
      <c r="E135" s="166">
        <v>3</v>
      </c>
      <c r="F135" s="167">
        <v>9793</v>
      </c>
      <c r="G135" s="167">
        <v>7252</v>
      </c>
      <c r="H135" s="168">
        <v>0.19999999999999996</v>
      </c>
      <c r="I135" s="169">
        <v>0.40757684060042887</v>
      </c>
      <c r="J135" s="167">
        <v>5801.6</v>
      </c>
      <c r="K135" s="170">
        <v>17404.800000000003</v>
      </c>
      <c r="L135" s="71">
        <v>5</v>
      </c>
      <c r="M135" s="71"/>
      <c r="N135" s="93"/>
      <c r="O135" s="71"/>
      <c r="P135" s="71"/>
      <c r="Q135" s="71"/>
      <c r="R135" s="71"/>
      <c r="S135" s="71"/>
      <c r="T135" s="71"/>
      <c r="U135" s="71"/>
      <c r="V135" s="71"/>
      <c r="W135" s="71"/>
      <c r="X135" s="71"/>
      <c r="Y135" s="71"/>
      <c r="Z135" s="71"/>
      <c r="AA135" s="71"/>
      <c r="AB135" s="71"/>
      <c r="AC135" s="71"/>
      <c r="AD135" s="71"/>
      <c r="AE135" s="71"/>
      <c r="AF135" s="71"/>
      <c r="AG135" s="96"/>
      <c r="AH135" s="71"/>
      <c r="AI135" s="71"/>
      <c r="AJ135" s="71"/>
      <c r="AK135" s="71">
        <f t="shared" ref="AK135" si="19">SUBTOTAL(9,L135:AJ135)</f>
        <v>5</v>
      </c>
      <c r="AL135" s="81">
        <f t="shared" si="18"/>
        <v>29008</v>
      </c>
    </row>
    <row r="136" spans="1:38" hidden="1">
      <c r="A136" s="165">
        <v>137</v>
      </c>
      <c r="B136" s="184" t="s">
        <v>884</v>
      </c>
      <c r="C136" s="180" t="s">
        <v>885</v>
      </c>
      <c r="D136" s="187" t="s">
        <v>870</v>
      </c>
      <c r="E136" s="166">
        <v>0</v>
      </c>
      <c r="F136" s="167">
        <v>0</v>
      </c>
      <c r="G136" s="167">
        <v>0</v>
      </c>
      <c r="H136" s="168">
        <v>0</v>
      </c>
      <c r="I136" s="169">
        <v>0</v>
      </c>
      <c r="J136" s="167">
        <v>0</v>
      </c>
      <c r="K136" s="170">
        <v>0</v>
      </c>
      <c r="L136" s="71"/>
      <c r="M136" s="71"/>
      <c r="N136" s="71"/>
      <c r="O136" s="71"/>
      <c r="P136" s="71"/>
      <c r="Q136" s="71"/>
      <c r="R136" s="71"/>
      <c r="S136" s="71"/>
      <c r="T136" s="71"/>
      <c r="U136" s="71"/>
      <c r="V136" s="71"/>
      <c r="W136" s="71"/>
      <c r="X136" s="71"/>
      <c r="Y136" s="71"/>
      <c r="Z136" s="71"/>
      <c r="AA136" s="71"/>
      <c r="AB136" s="71"/>
      <c r="AC136" s="71"/>
      <c r="AD136" s="71"/>
      <c r="AE136" s="71"/>
      <c r="AF136" s="71"/>
      <c r="AG136" s="71"/>
      <c r="AH136" s="71"/>
      <c r="AI136" s="71"/>
      <c r="AJ136" s="71"/>
      <c r="AK136" s="71"/>
      <c r="AL136" s="71"/>
    </row>
    <row r="137" spans="1:38">
      <c r="A137" s="165">
        <v>138</v>
      </c>
      <c r="B137" s="184" t="s">
        <v>886</v>
      </c>
      <c r="C137" s="180" t="s">
        <v>887</v>
      </c>
      <c r="D137" s="187" t="s">
        <v>870</v>
      </c>
      <c r="E137" s="166">
        <v>3</v>
      </c>
      <c r="F137" s="167">
        <v>6044</v>
      </c>
      <c r="G137" s="167">
        <v>2720</v>
      </c>
      <c r="H137" s="168">
        <v>0.2</v>
      </c>
      <c r="I137" s="169">
        <v>0.63997352746525482</v>
      </c>
      <c r="J137" s="167">
        <v>2176</v>
      </c>
      <c r="K137" s="170">
        <v>6528</v>
      </c>
      <c r="L137" s="71">
        <v>5</v>
      </c>
      <c r="M137" s="71"/>
      <c r="N137" s="93"/>
      <c r="O137" s="71"/>
      <c r="P137" s="71"/>
      <c r="Q137" s="71"/>
      <c r="R137" s="71"/>
      <c r="S137" s="71"/>
      <c r="T137" s="71"/>
      <c r="U137" s="71"/>
      <c r="V137" s="71"/>
      <c r="W137" s="71"/>
      <c r="X137" s="71"/>
      <c r="Y137" s="71"/>
      <c r="Z137" s="71"/>
      <c r="AA137" s="71"/>
      <c r="AB137" s="71"/>
      <c r="AC137" s="71"/>
      <c r="AD137" s="71"/>
      <c r="AE137" s="71"/>
      <c r="AF137" s="71"/>
      <c r="AG137" s="96"/>
      <c r="AH137" s="71"/>
      <c r="AI137" s="71"/>
      <c r="AJ137" s="71"/>
      <c r="AK137" s="71">
        <f>SUBTOTAL(9,L137:AJ137)</f>
        <v>5</v>
      </c>
      <c r="AL137" s="81">
        <f>+J137*AK137</f>
        <v>10880</v>
      </c>
    </row>
    <row r="138" spans="1:38" hidden="1">
      <c r="A138" s="165">
        <v>139</v>
      </c>
      <c r="B138" s="184" t="s">
        <v>888</v>
      </c>
      <c r="C138" s="179" t="s">
        <v>889</v>
      </c>
      <c r="D138" s="187" t="s">
        <v>890</v>
      </c>
      <c r="E138" s="166">
        <v>0</v>
      </c>
      <c r="F138" s="167">
        <v>0</v>
      </c>
      <c r="G138" s="167">
        <v>0</v>
      </c>
      <c r="H138" s="168">
        <v>0</v>
      </c>
      <c r="I138" s="169">
        <v>0</v>
      </c>
      <c r="J138" s="167">
        <v>0</v>
      </c>
      <c r="K138" s="170">
        <v>0</v>
      </c>
      <c r="L138" s="71"/>
      <c r="M138" s="71"/>
      <c r="N138" s="71"/>
      <c r="O138" s="71"/>
      <c r="P138" s="71"/>
      <c r="Q138" s="71"/>
      <c r="R138" s="71"/>
      <c r="S138" s="71"/>
      <c r="T138" s="71"/>
      <c r="U138" s="71"/>
      <c r="V138" s="71"/>
      <c r="W138" s="71"/>
      <c r="X138" s="71"/>
      <c r="Y138" s="71"/>
      <c r="Z138" s="71"/>
      <c r="AA138" s="71"/>
      <c r="AB138" s="71"/>
      <c r="AC138" s="71"/>
      <c r="AD138" s="71"/>
      <c r="AE138" s="71"/>
      <c r="AF138" s="71"/>
      <c r="AG138" s="71"/>
      <c r="AH138" s="71"/>
      <c r="AI138" s="71"/>
      <c r="AJ138" s="71"/>
      <c r="AK138" s="71"/>
      <c r="AL138" s="71"/>
    </row>
    <row r="139" spans="1:38" hidden="1">
      <c r="A139" s="165">
        <v>140</v>
      </c>
      <c r="B139" s="184" t="s">
        <v>891</v>
      </c>
      <c r="C139" s="179" t="s">
        <v>892</v>
      </c>
      <c r="D139" s="187" t="s">
        <v>890</v>
      </c>
      <c r="E139" s="166">
        <v>0</v>
      </c>
      <c r="F139" s="167">
        <v>0</v>
      </c>
      <c r="G139" s="167">
        <v>0</v>
      </c>
      <c r="H139" s="168">
        <v>0</v>
      </c>
      <c r="I139" s="169">
        <v>0</v>
      </c>
      <c r="J139" s="167">
        <v>0</v>
      </c>
      <c r="K139" s="170">
        <v>0</v>
      </c>
      <c r="L139" s="71"/>
      <c r="M139" s="71"/>
      <c r="N139" s="71"/>
      <c r="O139" s="71"/>
      <c r="P139" s="71"/>
      <c r="Q139" s="71"/>
      <c r="R139" s="71"/>
      <c r="S139" s="71"/>
      <c r="T139" s="71"/>
      <c r="U139" s="71"/>
      <c r="V139" s="71"/>
      <c r="W139" s="71"/>
      <c r="X139" s="71"/>
      <c r="Y139" s="71"/>
      <c r="Z139" s="71"/>
      <c r="AA139" s="71"/>
      <c r="AB139" s="71"/>
      <c r="AC139" s="71"/>
      <c r="AD139" s="71"/>
      <c r="AE139" s="71"/>
      <c r="AF139" s="71"/>
      <c r="AG139" s="71"/>
      <c r="AH139" s="71"/>
      <c r="AI139" s="71"/>
      <c r="AJ139" s="71"/>
      <c r="AK139" s="71"/>
      <c r="AL139" s="71"/>
    </row>
    <row r="140" spans="1:38" hidden="1">
      <c r="A140" s="165">
        <v>141</v>
      </c>
      <c r="B140" s="184" t="s">
        <v>893</v>
      </c>
      <c r="C140" s="179" t="s">
        <v>894</v>
      </c>
      <c r="D140" s="187" t="s">
        <v>895</v>
      </c>
      <c r="E140" s="166">
        <v>30</v>
      </c>
      <c r="F140" s="167">
        <v>2195</v>
      </c>
      <c r="G140" s="167">
        <v>1283</v>
      </c>
      <c r="H140" s="168">
        <v>0.19999999999999993</v>
      </c>
      <c r="I140" s="169">
        <v>0.53239179954441918</v>
      </c>
      <c r="J140" s="167">
        <v>1026.4000000000001</v>
      </c>
      <c r="K140" s="170">
        <v>30792.000000000004</v>
      </c>
      <c r="L140" s="71"/>
      <c r="M140" s="71"/>
      <c r="N140" s="93"/>
      <c r="O140" s="71"/>
      <c r="P140" s="71"/>
      <c r="Q140" s="71"/>
      <c r="R140" s="71"/>
      <c r="S140" s="71"/>
      <c r="T140" s="71"/>
      <c r="U140" s="71"/>
      <c r="V140" s="71"/>
      <c r="W140" s="71"/>
      <c r="X140" s="71"/>
      <c r="Y140" s="71"/>
      <c r="Z140" s="71"/>
      <c r="AA140" s="71"/>
      <c r="AB140" s="71"/>
      <c r="AC140" s="71"/>
      <c r="AD140" s="71"/>
      <c r="AE140" s="71"/>
      <c r="AF140" s="71"/>
      <c r="AG140" s="96"/>
      <c r="AH140" s="71"/>
      <c r="AI140" s="71"/>
      <c r="AJ140" s="71"/>
      <c r="AK140" s="71">
        <f>SUBTOTAL(9,L140:AJ140)</f>
        <v>0</v>
      </c>
      <c r="AL140" s="81">
        <f>+J140*AK140</f>
        <v>0</v>
      </c>
    </row>
    <row r="141" spans="1:38" hidden="1">
      <c r="A141" s="165">
        <v>142</v>
      </c>
      <c r="B141" s="184" t="s">
        <v>896</v>
      </c>
      <c r="C141" s="179" t="s">
        <v>897</v>
      </c>
      <c r="D141" s="187" t="s">
        <v>895</v>
      </c>
      <c r="E141" s="166">
        <v>0</v>
      </c>
      <c r="F141" s="167">
        <v>0</v>
      </c>
      <c r="G141" s="167">
        <v>0</v>
      </c>
      <c r="H141" s="168">
        <v>0</v>
      </c>
      <c r="I141" s="169">
        <v>0</v>
      </c>
      <c r="J141" s="167">
        <v>0</v>
      </c>
      <c r="K141" s="170">
        <v>0</v>
      </c>
      <c r="L141" s="71"/>
      <c r="M141" s="71"/>
      <c r="N141" s="71"/>
      <c r="O141" s="71"/>
      <c r="P141" s="71"/>
      <c r="Q141" s="71"/>
      <c r="R141" s="71"/>
      <c r="S141" s="71"/>
      <c r="T141" s="71"/>
      <c r="U141" s="71"/>
      <c r="V141" s="71"/>
      <c r="W141" s="71"/>
      <c r="X141" s="71"/>
      <c r="Y141" s="71"/>
      <c r="Z141" s="71"/>
      <c r="AA141" s="71"/>
      <c r="AB141" s="71"/>
      <c r="AC141" s="71"/>
      <c r="AD141" s="71"/>
      <c r="AE141" s="71"/>
      <c r="AF141" s="71"/>
      <c r="AG141" s="71"/>
      <c r="AH141" s="71"/>
      <c r="AI141" s="71"/>
      <c r="AJ141" s="71"/>
      <c r="AK141" s="71"/>
      <c r="AL141" s="71"/>
    </row>
    <row r="142" spans="1:38">
      <c r="A142" s="165">
        <v>143</v>
      </c>
      <c r="B142" s="184" t="s">
        <v>898</v>
      </c>
      <c r="C142" s="180" t="s">
        <v>899</v>
      </c>
      <c r="D142" s="187" t="s">
        <v>895</v>
      </c>
      <c r="E142" s="166">
        <v>1385</v>
      </c>
      <c r="F142" s="167">
        <v>16478</v>
      </c>
      <c r="G142" s="167">
        <v>8448</v>
      </c>
      <c r="H142" s="168">
        <v>0.25</v>
      </c>
      <c r="I142" s="169">
        <v>0.61548731642189591</v>
      </c>
      <c r="J142" s="167">
        <v>6336</v>
      </c>
      <c r="K142" s="170">
        <v>8775360</v>
      </c>
      <c r="L142" s="71">
        <v>160</v>
      </c>
      <c r="M142" s="71">
        <v>40</v>
      </c>
      <c r="N142" s="93">
        <v>40</v>
      </c>
      <c r="O142" s="71"/>
      <c r="P142" s="71">
        <v>100</v>
      </c>
      <c r="Q142" s="71">
        <v>80</v>
      </c>
      <c r="R142" s="71">
        <v>60</v>
      </c>
      <c r="S142" s="71">
        <v>10</v>
      </c>
      <c r="T142" s="71">
        <v>80</v>
      </c>
      <c r="U142" s="71">
        <v>60</v>
      </c>
      <c r="V142" s="71">
        <v>80</v>
      </c>
      <c r="W142" s="71">
        <v>20</v>
      </c>
      <c r="X142" s="71">
        <v>40</v>
      </c>
      <c r="Y142" s="71">
        <v>40</v>
      </c>
      <c r="Z142" s="71">
        <v>40</v>
      </c>
      <c r="AA142" s="71">
        <v>60</v>
      </c>
      <c r="AB142" s="71">
        <v>20</v>
      </c>
      <c r="AC142" s="71">
        <v>30</v>
      </c>
      <c r="AD142" s="71">
        <v>30</v>
      </c>
      <c r="AE142" s="71">
        <v>30</v>
      </c>
      <c r="AF142" s="71">
        <v>35</v>
      </c>
      <c r="AG142" s="96"/>
      <c r="AH142" s="71">
        <v>30</v>
      </c>
      <c r="AI142" s="71"/>
      <c r="AJ142" s="96">
        <v>10</v>
      </c>
      <c r="AK142" s="96">
        <f>SUBTOTAL(9,L142:AJ142)</f>
        <v>1095</v>
      </c>
      <c r="AL142" s="81">
        <f>+J142*AK142</f>
        <v>6937920</v>
      </c>
    </row>
    <row r="143" spans="1:38" hidden="1">
      <c r="A143" s="165">
        <v>144</v>
      </c>
      <c r="B143" s="184" t="s">
        <v>900</v>
      </c>
      <c r="C143" s="179" t="s">
        <v>901</v>
      </c>
      <c r="D143" s="187" t="s">
        <v>895</v>
      </c>
      <c r="E143" s="166">
        <v>0</v>
      </c>
      <c r="F143" s="167">
        <v>0</v>
      </c>
      <c r="G143" s="167">
        <v>0</v>
      </c>
      <c r="H143" s="168">
        <v>0</v>
      </c>
      <c r="I143" s="169">
        <v>0</v>
      </c>
      <c r="J143" s="167">
        <v>0</v>
      </c>
      <c r="K143" s="170">
        <v>0</v>
      </c>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row>
    <row r="144" spans="1:38" hidden="1">
      <c r="A144" s="165">
        <v>145</v>
      </c>
      <c r="B144" s="184" t="s">
        <v>902</v>
      </c>
      <c r="C144" s="180" t="s">
        <v>903</v>
      </c>
      <c r="D144" s="187" t="s">
        <v>895</v>
      </c>
      <c r="E144" s="166">
        <v>0</v>
      </c>
      <c r="F144" s="167">
        <v>0</v>
      </c>
      <c r="G144" s="167">
        <v>0</v>
      </c>
      <c r="H144" s="168">
        <v>0</v>
      </c>
      <c r="I144" s="169">
        <v>0</v>
      </c>
      <c r="J144" s="167">
        <v>0</v>
      </c>
      <c r="K144" s="170">
        <v>0</v>
      </c>
      <c r="L144" s="71"/>
      <c r="M144" s="71"/>
      <c r="N144" s="71"/>
      <c r="O144" s="71"/>
      <c r="P144" s="71"/>
      <c r="Q144" s="71"/>
      <c r="R144" s="71"/>
      <c r="S144" s="71"/>
      <c r="T144" s="71"/>
      <c r="U144" s="71"/>
      <c r="V144" s="71"/>
      <c r="W144" s="71"/>
      <c r="X144" s="71"/>
      <c r="Y144" s="71"/>
      <c r="Z144" s="71"/>
      <c r="AA144" s="71"/>
      <c r="AB144" s="71"/>
      <c r="AC144" s="71"/>
      <c r="AD144" s="71"/>
      <c r="AE144" s="71"/>
      <c r="AF144" s="71"/>
      <c r="AG144" s="71"/>
      <c r="AH144" s="71"/>
      <c r="AI144" s="71"/>
      <c r="AJ144" s="71"/>
      <c r="AK144" s="71"/>
      <c r="AL144" s="71"/>
    </row>
    <row r="145" spans="1:38" hidden="1">
      <c r="A145" s="165">
        <v>146</v>
      </c>
      <c r="B145" s="184" t="s">
        <v>904</v>
      </c>
      <c r="C145" s="180" t="s">
        <v>905</v>
      </c>
      <c r="D145" s="187" t="s">
        <v>895</v>
      </c>
      <c r="E145" s="166">
        <v>0</v>
      </c>
      <c r="F145" s="167">
        <v>0</v>
      </c>
      <c r="G145" s="167">
        <v>0</v>
      </c>
      <c r="H145" s="168">
        <v>0</v>
      </c>
      <c r="I145" s="169">
        <v>0</v>
      </c>
      <c r="J145" s="167">
        <v>0</v>
      </c>
      <c r="K145" s="170">
        <v>0</v>
      </c>
      <c r="L145" s="71"/>
      <c r="M145" s="71"/>
      <c r="N145" s="71"/>
      <c r="O145" s="71"/>
      <c r="P145" s="71"/>
      <c r="Q145" s="71"/>
      <c r="R145" s="71"/>
      <c r="S145" s="71"/>
      <c r="T145" s="71"/>
      <c r="U145" s="71"/>
      <c r="V145" s="71"/>
      <c r="W145" s="71"/>
      <c r="X145" s="71"/>
      <c r="Y145" s="71"/>
      <c r="Z145" s="71"/>
      <c r="AA145" s="71"/>
      <c r="AB145" s="71"/>
      <c r="AC145" s="71"/>
      <c r="AD145" s="71"/>
      <c r="AE145" s="71"/>
      <c r="AF145" s="71"/>
      <c r="AG145" s="71"/>
      <c r="AH145" s="71"/>
      <c r="AI145" s="71"/>
      <c r="AJ145" s="71"/>
      <c r="AK145" s="71"/>
      <c r="AL145" s="71"/>
    </row>
    <row r="146" spans="1:38" hidden="1">
      <c r="A146" s="165">
        <v>147</v>
      </c>
      <c r="B146" s="184" t="s">
        <v>906</v>
      </c>
      <c r="C146" s="179" t="s">
        <v>907</v>
      </c>
      <c r="D146" s="187" t="s">
        <v>895</v>
      </c>
      <c r="E146" s="166">
        <v>0</v>
      </c>
      <c r="F146" s="167">
        <v>0</v>
      </c>
      <c r="G146" s="167">
        <v>0</v>
      </c>
      <c r="H146" s="168">
        <v>0</v>
      </c>
      <c r="I146" s="169">
        <v>0</v>
      </c>
      <c r="J146" s="167">
        <v>0</v>
      </c>
      <c r="K146" s="170">
        <v>0</v>
      </c>
      <c r="L146" s="71"/>
      <c r="M146" s="71"/>
      <c r="N146" s="71"/>
      <c r="O146" s="71"/>
      <c r="P146" s="71"/>
      <c r="Q146" s="71"/>
      <c r="R146" s="71"/>
      <c r="S146" s="71"/>
      <c r="T146" s="71"/>
      <c r="U146" s="71"/>
      <c r="V146" s="71"/>
      <c r="W146" s="71"/>
      <c r="X146" s="71"/>
      <c r="Y146" s="71"/>
      <c r="Z146" s="71"/>
      <c r="AA146" s="71"/>
      <c r="AB146" s="71"/>
      <c r="AC146" s="71"/>
      <c r="AD146" s="71"/>
      <c r="AE146" s="71"/>
      <c r="AF146" s="71"/>
      <c r="AG146" s="71"/>
      <c r="AH146" s="71"/>
      <c r="AI146" s="71"/>
      <c r="AJ146" s="71"/>
      <c r="AK146" s="71"/>
      <c r="AL146" s="71"/>
    </row>
    <row r="147" spans="1:38" hidden="1">
      <c r="A147" s="165">
        <v>148</v>
      </c>
      <c r="B147" s="184" t="s">
        <v>908</v>
      </c>
      <c r="C147" s="179" t="s">
        <v>909</v>
      </c>
      <c r="D147" s="187" t="s">
        <v>895</v>
      </c>
      <c r="E147" s="166">
        <v>0</v>
      </c>
      <c r="F147" s="167">
        <v>0</v>
      </c>
      <c r="G147" s="167">
        <v>0</v>
      </c>
      <c r="H147" s="168">
        <v>0</v>
      </c>
      <c r="I147" s="169">
        <v>0</v>
      </c>
      <c r="J147" s="167">
        <v>0</v>
      </c>
      <c r="K147" s="170">
        <v>0</v>
      </c>
      <c r="L147" s="71"/>
      <c r="M147" s="71"/>
      <c r="N147" s="71"/>
      <c r="O147" s="71"/>
      <c r="P147" s="71"/>
      <c r="Q147" s="71"/>
      <c r="R147" s="71"/>
      <c r="S147" s="71"/>
      <c r="T147" s="71"/>
      <c r="U147" s="71"/>
      <c r="V147" s="71"/>
      <c r="W147" s="71"/>
      <c r="X147" s="71"/>
      <c r="Y147" s="71"/>
      <c r="Z147" s="71"/>
      <c r="AA147" s="71"/>
      <c r="AB147" s="71"/>
      <c r="AC147" s="71"/>
      <c r="AD147" s="71"/>
      <c r="AE147" s="71"/>
      <c r="AF147" s="71"/>
      <c r="AG147" s="71"/>
      <c r="AH147" s="71"/>
      <c r="AI147" s="71"/>
      <c r="AJ147" s="71"/>
      <c r="AK147" s="71"/>
      <c r="AL147" s="71"/>
    </row>
    <row r="148" spans="1:38" hidden="1">
      <c r="A148" s="165">
        <v>149</v>
      </c>
      <c r="B148" s="184" t="s">
        <v>910</v>
      </c>
      <c r="C148" s="179" t="s">
        <v>911</v>
      </c>
      <c r="D148" s="187" t="s">
        <v>895</v>
      </c>
      <c r="E148" s="166">
        <v>0</v>
      </c>
      <c r="F148" s="167">
        <v>0</v>
      </c>
      <c r="G148" s="167">
        <v>0</v>
      </c>
      <c r="H148" s="168">
        <v>0</v>
      </c>
      <c r="I148" s="169">
        <v>0</v>
      </c>
      <c r="J148" s="167">
        <v>0</v>
      </c>
      <c r="K148" s="170">
        <v>0</v>
      </c>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row>
    <row r="149" spans="1:38" hidden="1">
      <c r="A149" s="165">
        <v>150</v>
      </c>
      <c r="B149" s="184" t="s">
        <v>912</v>
      </c>
      <c r="C149" s="179" t="s">
        <v>913</v>
      </c>
      <c r="D149" s="187" t="s">
        <v>1</v>
      </c>
      <c r="E149" s="166">
        <v>0</v>
      </c>
      <c r="F149" s="167">
        <v>0</v>
      </c>
      <c r="G149" s="167">
        <v>0</v>
      </c>
      <c r="H149" s="168">
        <v>0</v>
      </c>
      <c r="I149" s="169">
        <v>0</v>
      </c>
      <c r="J149" s="167">
        <v>0</v>
      </c>
      <c r="K149" s="170">
        <v>0</v>
      </c>
      <c r="L149" s="71"/>
      <c r="M149" s="71"/>
      <c r="N149" s="71"/>
      <c r="O149" s="71"/>
      <c r="P149" s="71"/>
      <c r="Q149" s="71"/>
      <c r="R149" s="71"/>
      <c r="S149" s="71"/>
      <c r="T149" s="71"/>
      <c r="U149" s="71"/>
      <c r="V149" s="71"/>
      <c r="W149" s="71"/>
      <c r="X149" s="71"/>
      <c r="Y149" s="71"/>
      <c r="Z149" s="71"/>
      <c r="AA149" s="71"/>
      <c r="AB149" s="71"/>
      <c r="AC149" s="71"/>
      <c r="AD149" s="71"/>
      <c r="AE149" s="71"/>
      <c r="AF149" s="71"/>
      <c r="AG149" s="71"/>
      <c r="AH149" s="71"/>
      <c r="AI149" s="71"/>
      <c r="AJ149" s="71"/>
      <c r="AK149" s="71"/>
      <c r="AL149" s="71"/>
    </row>
    <row r="150" spans="1:38">
      <c r="A150" s="165">
        <v>151</v>
      </c>
      <c r="B150" s="184" t="s">
        <v>914</v>
      </c>
      <c r="C150" s="179" t="s">
        <v>915</v>
      </c>
      <c r="D150" s="187" t="s">
        <v>1</v>
      </c>
      <c r="E150" s="166">
        <v>1690</v>
      </c>
      <c r="F150" s="167">
        <v>8581</v>
      </c>
      <c r="G150" s="167">
        <v>5803</v>
      </c>
      <c r="H150" s="168">
        <v>0.25</v>
      </c>
      <c r="I150" s="169">
        <v>0.4928038690129356</v>
      </c>
      <c r="J150" s="167">
        <v>4352.25</v>
      </c>
      <c r="K150" s="170">
        <v>7355302.5</v>
      </c>
      <c r="L150" s="79">
        <v>450</v>
      </c>
      <c r="M150" s="71">
        <v>40</v>
      </c>
      <c r="N150" s="93">
        <v>40</v>
      </c>
      <c r="O150" s="71"/>
      <c r="P150" s="71">
        <v>80</v>
      </c>
      <c r="Q150" s="71">
        <v>80</v>
      </c>
      <c r="R150" s="71">
        <v>60</v>
      </c>
      <c r="S150" s="71"/>
      <c r="T150" s="71">
        <v>80</v>
      </c>
      <c r="U150" s="71">
        <v>60</v>
      </c>
      <c r="V150" s="71">
        <v>80</v>
      </c>
      <c r="W150" s="71">
        <v>20</v>
      </c>
      <c r="X150" s="71">
        <v>40</v>
      </c>
      <c r="Y150" s="71">
        <v>40</v>
      </c>
      <c r="Z150" s="71">
        <v>40</v>
      </c>
      <c r="AA150" s="71">
        <v>60</v>
      </c>
      <c r="AB150" s="71">
        <v>20</v>
      </c>
      <c r="AC150" s="71">
        <v>20</v>
      </c>
      <c r="AD150" s="71">
        <v>40</v>
      </c>
      <c r="AE150" s="71">
        <v>30</v>
      </c>
      <c r="AF150" s="71">
        <v>40</v>
      </c>
      <c r="AG150" s="96"/>
      <c r="AH150" s="71"/>
      <c r="AI150" s="71">
        <v>30</v>
      </c>
      <c r="AJ150" s="96">
        <v>60</v>
      </c>
      <c r="AK150" s="96">
        <f>SUBTOTAL(9,L150:AJ150)</f>
        <v>1410</v>
      </c>
      <c r="AL150" s="81">
        <f t="shared" ref="AL150:AL151" si="20">+J150*AK150</f>
        <v>6136672.5</v>
      </c>
    </row>
    <row r="151" spans="1:38" hidden="1">
      <c r="A151" s="165">
        <v>152</v>
      </c>
      <c r="B151" s="184" t="s">
        <v>916</v>
      </c>
      <c r="C151" s="179" t="s">
        <v>917</v>
      </c>
      <c r="D151" s="187" t="s">
        <v>1</v>
      </c>
      <c r="E151" s="166">
        <v>2</v>
      </c>
      <c r="F151" s="167">
        <v>31205</v>
      </c>
      <c r="G151" s="167">
        <v>1916</v>
      </c>
      <c r="H151" s="168">
        <v>0.2</v>
      </c>
      <c r="I151" s="169">
        <v>0.95087966672007695</v>
      </c>
      <c r="J151" s="167">
        <v>1532.8</v>
      </c>
      <c r="K151" s="170">
        <v>3065.6</v>
      </c>
      <c r="L151" s="71"/>
      <c r="M151" s="71"/>
      <c r="N151" s="93"/>
      <c r="O151" s="71"/>
      <c r="P151" s="71"/>
      <c r="Q151" s="71"/>
      <c r="R151" s="71"/>
      <c r="S151" s="71"/>
      <c r="T151" s="71"/>
      <c r="U151" s="71"/>
      <c r="V151" s="71"/>
      <c r="W151" s="71"/>
      <c r="X151" s="71"/>
      <c r="Y151" s="71"/>
      <c r="Z151" s="71"/>
      <c r="AA151" s="71"/>
      <c r="AB151" s="71"/>
      <c r="AC151" s="71"/>
      <c r="AD151" s="71"/>
      <c r="AE151" s="71"/>
      <c r="AF151" s="71"/>
      <c r="AG151" s="96"/>
      <c r="AH151" s="71"/>
      <c r="AI151" s="71"/>
      <c r="AJ151" s="71"/>
      <c r="AK151" s="71">
        <f t="shared" ref="AK151" si="21">SUBTOTAL(9,L151:AJ151)</f>
        <v>0</v>
      </c>
      <c r="AL151" s="81">
        <f t="shared" si="20"/>
        <v>0</v>
      </c>
    </row>
    <row r="152" spans="1:38" hidden="1">
      <c r="A152" s="165">
        <v>153</v>
      </c>
      <c r="B152" s="184" t="s">
        <v>918</v>
      </c>
      <c r="C152" s="179" t="s">
        <v>919</v>
      </c>
      <c r="D152" s="187" t="s">
        <v>1</v>
      </c>
      <c r="E152" s="166">
        <v>0</v>
      </c>
      <c r="F152" s="167">
        <v>0</v>
      </c>
      <c r="G152" s="167">
        <v>0</v>
      </c>
      <c r="H152" s="168">
        <v>0</v>
      </c>
      <c r="I152" s="169">
        <v>0</v>
      </c>
      <c r="J152" s="167">
        <v>0</v>
      </c>
      <c r="K152" s="170">
        <v>0</v>
      </c>
      <c r="L152" s="71"/>
      <c r="M152" s="71"/>
      <c r="N152" s="71"/>
      <c r="O152" s="71"/>
      <c r="P152" s="71"/>
      <c r="Q152" s="71"/>
      <c r="R152" s="71"/>
      <c r="S152" s="71"/>
      <c r="T152" s="71"/>
      <c r="U152" s="71"/>
      <c r="V152" s="71"/>
      <c r="W152" s="71"/>
      <c r="X152" s="71"/>
      <c r="Y152" s="71"/>
      <c r="Z152" s="71"/>
      <c r="AA152" s="71"/>
      <c r="AB152" s="71"/>
      <c r="AC152" s="71"/>
      <c r="AD152" s="71"/>
      <c r="AE152" s="71"/>
      <c r="AF152" s="71"/>
      <c r="AG152" s="71"/>
      <c r="AH152" s="71"/>
      <c r="AI152" s="71"/>
      <c r="AJ152" s="71"/>
      <c r="AK152" s="71"/>
      <c r="AL152" s="71"/>
    </row>
    <row r="153" spans="1:38">
      <c r="A153" s="165">
        <v>154</v>
      </c>
      <c r="B153" s="184" t="s">
        <v>920</v>
      </c>
      <c r="C153" s="179" t="s">
        <v>921</v>
      </c>
      <c r="D153" s="187" t="s">
        <v>890</v>
      </c>
      <c r="E153" s="166">
        <v>5</v>
      </c>
      <c r="F153" s="167">
        <v>5289</v>
      </c>
      <c r="G153" s="167">
        <v>2779</v>
      </c>
      <c r="H153" s="168">
        <v>0.20000000000000007</v>
      </c>
      <c r="I153" s="169">
        <v>0.57965588958215175</v>
      </c>
      <c r="J153" s="167">
        <v>2223.1999999999998</v>
      </c>
      <c r="K153" s="170">
        <v>11116</v>
      </c>
      <c r="L153" s="71">
        <v>5</v>
      </c>
      <c r="M153" s="71"/>
      <c r="N153" s="93"/>
      <c r="O153" s="71"/>
      <c r="P153" s="71"/>
      <c r="Q153" s="71"/>
      <c r="R153" s="71"/>
      <c r="S153" s="71"/>
      <c r="T153" s="71"/>
      <c r="U153" s="71"/>
      <c r="V153" s="71"/>
      <c r="W153" s="71"/>
      <c r="X153" s="71"/>
      <c r="Y153" s="71"/>
      <c r="Z153" s="71"/>
      <c r="AA153" s="71"/>
      <c r="AB153" s="71"/>
      <c r="AC153" s="71"/>
      <c r="AD153" s="71"/>
      <c r="AE153" s="71"/>
      <c r="AF153" s="71"/>
      <c r="AG153" s="96"/>
      <c r="AH153" s="71"/>
      <c r="AI153" s="71"/>
      <c r="AJ153" s="71"/>
      <c r="AK153" s="71">
        <f>SUBTOTAL(9,L153:AJ153)</f>
        <v>5</v>
      </c>
      <c r="AL153" s="81">
        <f>+J153*AK153</f>
        <v>11116</v>
      </c>
    </row>
    <row r="154" spans="1:38" hidden="1">
      <c r="A154" s="165">
        <v>155</v>
      </c>
      <c r="B154" s="184" t="s">
        <v>922</v>
      </c>
      <c r="C154" s="179" t="s">
        <v>923</v>
      </c>
      <c r="D154" s="187" t="s">
        <v>924</v>
      </c>
      <c r="E154" s="166">
        <v>0</v>
      </c>
      <c r="F154" s="167">
        <v>0</v>
      </c>
      <c r="G154" s="167">
        <v>0</v>
      </c>
      <c r="H154" s="168">
        <v>0</v>
      </c>
      <c r="I154" s="169">
        <v>0</v>
      </c>
      <c r="J154" s="167">
        <v>0</v>
      </c>
      <c r="K154" s="170">
        <v>0</v>
      </c>
      <c r="L154" s="71"/>
      <c r="M154" s="71"/>
      <c r="N154" s="71"/>
      <c r="O154" s="71"/>
      <c r="P154" s="71"/>
      <c r="Q154" s="71"/>
      <c r="R154" s="71"/>
      <c r="S154" s="71"/>
      <c r="T154" s="71"/>
      <c r="U154" s="71"/>
      <c r="V154" s="71"/>
      <c r="W154" s="71"/>
      <c r="X154" s="71"/>
      <c r="Y154" s="71"/>
      <c r="Z154" s="71"/>
      <c r="AA154" s="71"/>
      <c r="AB154" s="71"/>
      <c r="AC154" s="71"/>
      <c r="AD154" s="71"/>
      <c r="AE154" s="71"/>
      <c r="AF154" s="71"/>
      <c r="AG154" s="71"/>
      <c r="AH154" s="71"/>
      <c r="AI154" s="71"/>
      <c r="AJ154" s="71"/>
      <c r="AK154" s="71"/>
      <c r="AL154" s="71"/>
    </row>
    <row r="155" spans="1:38">
      <c r="A155" s="165">
        <v>156</v>
      </c>
      <c r="B155" s="184" t="s">
        <v>925</v>
      </c>
      <c r="C155" s="179" t="s">
        <v>926</v>
      </c>
      <c r="D155" s="187" t="s">
        <v>927</v>
      </c>
      <c r="E155" s="166">
        <v>679</v>
      </c>
      <c r="F155" s="167">
        <v>10917</v>
      </c>
      <c r="G155" s="167">
        <v>5342</v>
      </c>
      <c r="H155" s="168">
        <v>0.25</v>
      </c>
      <c r="I155" s="169">
        <v>0.63300357241000271</v>
      </c>
      <c r="J155" s="167">
        <v>4006.5</v>
      </c>
      <c r="K155" s="170">
        <v>2720413.5</v>
      </c>
      <c r="L155" s="71">
        <v>50</v>
      </c>
      <c r="M155" s="71">
        <v>4</v>
      </c>
      <c r="N155" s="93">
        <v>4</v>
      </c>
      <c r="O155" s="71"/>
      <c r="P155" s="71">
        <v>4</v>
      </c>
      <c r="Q155" s="71">
        <v>4</v>
      </c>
      <c r="R155" s="71">
        <v>4</v>
      </c>
      <c r="S155" s="71">
        <v>4</v>
      </c>
      <c r="T155" s="71">
        <v>4</v>
      </c>
      <c r="U155" s="79">
        <v>4</v>
      </c>
      <c r="V155" s="71">
        <v>4</v>
      </c>
      <c r="W155" s="71">
        <v>4</v>
      </c>
      <c r="X155" s="71">
        <v>2</v>
      </c>
      <c r="Y155" s="71">
        <v>2</v>
      </c>
      <c r="Z155" s="71">
        <v>2</v>
      </c>
      <c r="AA155" s="71">
        <v>4</v>
      </c>
      <c r="AB155" s="71">
        <v>2</v>
      </c>
      <c r="AC155" s="71">
        <v>25</v>
      </c>
      <c r="AD155" s="71">
        <v>70</v>
      </c>
      <c r="AE155" s="71">
        <v>15</v>
      </c>
      <c r="AF155" s="71">
        <v>30</v>
      </c>
      <c r="AG155" s="96">
        <v>20</v>
      </c>
      <c r="AH155" s="71">
        <v>30</v>
      </c>
      <c r="AI155" s="71">
        <v>20</v>
      </c>
      <c r="AJ155" s="71"/>
      <c r="AK155" s="71">
        <f t="shared" ref="AK155:AK161" si="22">SUBTOTAL(9,L155:AJ155)</f>
        <v>312</v>
      </c>
      <c r="AL155" s="81">
        <f t="shared" ref="AL155:AL161" si="23">+J155*AK155</f>
        <v>1250028</v>
      </c>
    </row>
    <row r="156" spans="1:38">
      <c r="A156" s="165">
        <v>157</v>
      </c>
      <c r="B156" s="184" t="s">
        <v>928</v>
      </c>
      <c r="C156" s="179" t="s">
        <v>929</v>
      </c>
      <c r="D156" s="187" t="s">
        <v>930</v>
      </c>
      <c r="E156" s="166">
        <v>614</v>
      </c>
      <c r="F156" s="167">
        <v>11891</v>
      </c>
      <c r="G156" s="167">
        <v>7965</v>
      </c>
      <c r="H156" s="168">
        <v>0.25</v>
      </c>
      <c r="I156" s="169">
        <v>0.49762425363720464</v>
      </c>
      <c r="J156" s="167">
        <v>5973.75</v>
      </c>
      <c r="K156" s="170">
        <v>3667882.5</v>
      </c>
      <c r="L156" s="71"/>
      <c r="M156" s="71"/>
      <c r="N156" s="93"/>
      <c r="O156" s="71"/>
      <c r="P156" s="71"/>
      <c r="Q156" s="71"/>
      <c r="R156" s="71"/>
      <c r="S156" s="71"/>
      <c r="T156" s="71"/>
      <c r="U156" s="71"/>
      <c r="V156" s="71"/>
      <c r="W156" s="71"/>
      <c r="X156" s="71"/>
      <c r="Y156" s="71"/>
      <c r="Z156" s="71"/>
      <c r="AA156" s="71"/>
      <c r="AB156" s="71"/>
      <c r="AC156" s="71"/>
      <c r="AD156" s="71">
        <v>30</v>
      </c>
      <c r="AE156" s="71">
        <v>10</v>
      </c>
      <c r="AF156" s="71">
        <v>20</v>
      </c>
      <c r="AG156" s="96"/>
      <c r="AH156" s="71"/>
      <c r="AI156" s="71">
        <v>30</v>
      </c>
      <c r="AJ156" s="96">
        <v>10</v>
      </c>
      <c r="AK156" s="96">
        <f t="shared" si="22"/>
        <v>100</v>
      </c>
      <c r="AL156" s="81">
        <f t="shared" si="23"/>
        <v>597375</v>
      </c>
    </row>
    <row r="157" spans="1:38">
      <c r="A157" s="165">
        <v>158</v>
      </c>
      <c r="B157" s="184" t="s">
        <v>931</v>
      </c>
      <c r="C157" s="179" t="s">
        <v>932</v>
      </c>
      <c r="D157" s="187" t="s">
        <v>924</v>
      </c>
      <c r="E157" s="166">
        <v>95</v>
      </c>
      <c r="F157" s="167">
        <v>14539</v>
      </c>
      <c r="G157" s="167">
        <v>8139</v>
      </c>
      <c r="H157" s="168">
        <v>0.25</v>
      </c>
      <c r="I157" s="169">
        <v>0.58014650251048905</v>
      </c>
      <c r="J157" s="167">
        <v>6104.25</v>
      </c>
      <c r="K157" s="170">
        <v>579903.75</v>
      </c>
      <c r="L157" s="71">
        <v>50</v>
      </c>
      <c r="M157" s="71">
        <v>4</v>
      </c>
      <c r="N157" s="93">
        <v>4</v>
      </c>
      <c r="O157" s="71"/>
      <c r="P157" s="71">
        <v>4</v>
      </c>
      <c r="Q157" s="71">
        <v>4</v>
      </c>
      <c r="R157" s="71">
        <v>4</v>
      </c>
      <c r="S157" s="71">
        <v>4</v>
      </c>
      <c r="T157" s="71">
        <v>4</v>
      </c>
      <c r="U157" s="96">
        <v>4</v>
      </c>
      <c r="V157" s="71">
        <v>4</v>
      </c>
      <c r="W157" s="71">
        <v>4</v>
      </c>
      <c r="X157" s="71">
        <v>2</v>
      </c>
      <c r="Y157" s="71">
        <v>2</v>
      </c>
      <c r="Z157" s="71">
        <v>2</v>
      </c>
      <c r="AA157" s="71">
        <v>4</v>
      </c>
      <c r="AB157" s="71">
        <v>2</v>
      </c>
      <c r="AC157" s="71">
        <v>10</v>
      </c>
      <c r="AD157" s="71">
        <v>10</v>
      </c>
      <c r="AE157" s="71">
        <v>2</v>
      </c>
      <c r="AF157" s="71">
        <v>30</v>
      </c>
      <c r="AG157" s="96"/>
      <c r="AH157" s="71"/>
      <c r="AI157" s="71">
        <v>15</v>
      </c>
      <c r="AJ157" s="96">
        <v>10</v>
      </c>
      <c r="AK157" s="96">
        <f t="shared" si="22"/>
        <v>179</v>
      </c>
      <c r="AL157" s="81">
        <f t="shared" si="23"/>
        <v>1092660.75</v>
      </c>
    </row>
    <row r="158" spans="1:38">
      <c r="A158" s="165">
        <v>159</v>
      </c>
      <c r="B158" s="184" t="s">
        <v>933</v>
      </c>
      <c r="C158" s="179" t="s">
        <v>934</v>
      </c>
      <c r="D158" s="187" t="s">
        <v>935</v>
      </c>
      <c r="E158" s="166">
        <v>112</v>
      </c>
      <c r="F158" s="167">
        <v>6639</v>
      </c>
      <c r="G158" s="167">
        <v>2457</v>
      </c>
      <c r="H158" s="168">
        <v>0.25</v>
      </c>
      <c r="I158" s="169">
        <v>0.72243560777225491</v>
      </c>
      <c r="J158" s="167">
        <v>1842.75</v>
      </c>
      <c r="K158" s="170">
        <v>206388</v>
      </c>
      <c r="L158" s="71">
        <v>15</v>
      </c>
      <c r="M158" s="71">
        <v>4</v>
      </c>
      <c r="N158" s="93">
        <v>4</v>
      </c>
      <c r="O158" s="71">
        <v>4</v>
      </c>
      <c r="P158" s="71">
        <v>4</v>
      </c>
      <c r="Q158" s="71">
        <v>4</v>
      </c>
      <c r="R158" s="71">
        <v>4</v>
      </c>
      <c r="S158" s="71">
        <v>4</v>
      </c>
      <c r="T158" s="71"/>
      <c r="U158" s="71">
        <v>4</v>
      </c>
      <c r="V158" s="71">
        <v>4</v>
      </c>
      <c r="W158" s="71"/>
      <c r="X158" s="71">
        <v>2</v>
      </c>
      <c r="Y158" s="71">
        <v>2</v>
      </c>
      <c r="Z158" s="71">
        <v>2</v>
      </c>
      <c r="AA158" s="71">
        <v>4</v>
      </c>
      <c r="AB158" s="71">
        <v>2</v>
      </c>
      <c r="AC158" s="71">
        <v>5</v>
      </c>
      <c r="AD158" s="71">
        <v>6</v>
      </c>
      <c r="AE158" s="71">
        <v>5</v>
      </c>
      <c r="AF158" s="71">
        <v>20</v>
      </c>
      <c r="AG158" s="96"/>
      <c r="AH158" s="71"/>
      <c r="AI158" s="71">
        <v>18</v>
      </c>
      <c r="AJ158" s="71"/>
      <c r="AK158" s="71">
        <f t="shared" si="22"/>
        <v>117</v>
      </c>
      <c r="AL158" s="81">
        <f t="shared" si="23"/>
        <v>215601.75</v>
      </c>
    </row>
    <row r="159" spans="1:38">
      <c r="A159" s="165">
        <v>160</v>
      </c>
      <c r="B159" s="184" t="s">
        <v>936</v>
      </c>
      <c r="C159" s="179" t="s">
        <v>937</v>
      </c>
      <c r="D159" s="187" t="s">
        <v>938</v>
      </c>
      <c r="E159" s="166">
        <v>60</v>
      </c>
      <c r="F159" s="167">
        <v>3318</v>
      </c>
      <c r="G159" s="167">
        <v>1832</v>
      </c>
      <c r="H159" s="168">
        <v>0.20000000000000004</v>
      </c>
      <c r="I159" s="169">
        <v>0.558288125376733</v>
      </c>
      <c r="J159" s="167">
        <v>1465.6</v>
      </c>
      <c r="K159" s="170">
        <v>87936</v>
      </c>
      <c r="L159" s="71">
        <v>50</v>
      </c>
      <c r="M159" s="71"/>
      <c r="N159" s="93"/>
      <c r="O159" s="71"/>
      <c r="P159" s="71"/>
      <c r="Q159" s="71"/>
      <c r="R159" s="71"/>
      <c r="S159" s="71"/>
      <c r="T159" s="71"/>
      <c r="U159" s="71"/>
      <c r="V159" s="71"/>
      <c r="W159" s="71"/>
      <c r="X159" s="71"/>
      <c r="Y159" s="71"/>
      <c r="Z159" s="71"/>
      <c r="AA159" s="71"/>
      <c r="AB159" s="71"/>
      <c r="AC159" s="71"/>
      <c r="AD159" s="71">
        <v>10</v>
      </c>
      <c r="AE159" s="71">
        <v>30</v>
      </c>
      <c r="AF159" s="71">
        <v>30</v>
      </c>
      <c r="AG159" s="96"/>
      <c r="AH159" s="71"/>
      <c r="AI159" s="71">
        <v>20</v>
      </c>
      <c r="AJ159" s="96">
        <v>50</v>
      </c>
      <c r="AK159" s="96">
        <f t="shared" si="22"/>
        <v>190</v>
      </c>
      <c r="AL159" s="81">
        <f t="shared" si="23"/>
        <v>278464</v>
      </c>
    </row>
    <row r="160" spans="1:38">
      <c r="A160" s="165">
        <v>161</v>
      </c>
      <c r="B160" s="184" t="s">
        <v>939</v>
      </c>
      <c r="C160" s="179" t="s">
        <v>940</v>
      </c>
      <c r="D160" s="187" t="s">
        <v>1</v>
      </c>
      <c r="E160" s="166">
        <v>18</v>
      </c>
      <c r="F160" s="167">
        <v>3484</v>
      </c>
      <c r="G160" s="167">
        <v>2472</v>
      </c>
      <c r="H160" s="168">
        <v>0.20000000000000004</v>
      </c>
      <c r="I160" s="169">
        <v>0.43237657864523538</v>
      </c>
      <c r="J160" s="167">
        <v>1977.6</v>
      </c>
      <c r="K160" s="170">
        <v>35596.799999999996</v>
      </c>
      <c r="L160" s="71">
        <v>5</v>
      </c>
      <c r="M160" s="71"/>
      <c r="N160" s="93"/>
      <c r="O160" s="71"/>
      <c r="P160" s="71"/>
      <c r="Q160" s="71"/>
      <c r="R160" s="71"/>
      <c r="S160" s="71"/>
      <c r="T160" s="71"/>
      <c r="U160" s="71"/>
      <c r="V160" s="71"/>
      <c r="W160" s="71"/>
      <c r="X160" s="71"/>
      <c r="Y160" s="71"/>
      <c r="Z160" s="71"/>
      <c r="AA160" s="71"/>
      <c r="AB160" s="71"/>
      <c r="AC160" s="71"/>
      <c r="AD160" s="71"/>
      <c r="AE160" s="71"/>
      <c r="AF160" s="71"/>
      <c r="AG160" s="96">
        <v>10</v>
      </c>
      <c r="AH160" s="71"/>
      <c r="AI160" s="71"/>
      <c r="AJ160" s="71"/>
      <c r="AK160" s="71">
        <f t="shared" si="22"/>
        <v>15</v>
      </c>
      <c r="AL160" s="81">
        <f t="shared" si="23"/>
        <v>29664</v>
      </c>
    </row>
    <row r="161" spans="1:38">
      <c r="A161" s="165">
        <v>162</v>
      </c>
      <c r="B161" s="184" t="s">
        <v>941</v>
      </c>
      <c r="C161" s="180" t="s">
        <v>942</v>
      </c>
      <c r="D161" s="187" t="s">
        <v>1</v>
      </c>
      <c r="E161" s="166">
        <v>90</v>
      </c>
      <c r="F161" s="167">
        <v>4109</v>
      </c>
      <c r="G161" s="167">
        <v>2472</v>
      </c>
      <c r="H161" s="168">
        <v>0.25</v>
      </c>
      <c r="I161" s="169">
        <v>0.5487953273302506</v>
      </c>
      <c r="J161" s="167">
        <v>1854</v>
      </c>
      <c r="K161" s="170">
        <v>166860</v>
      </c>
      <c r="L161" s="71">
        <v>15</v>
      </c>
      <c r="M161" s="71">
        <v>4</v>
      </c>
      <c r="N161" s="93">
        <v>4</v>
      </c>
      <c r="O161" s="71"/>
      <c r="P161" s="71">
        <v>4</v>
      </c>
      <c r="Q161" s="71">
        <v>4</v>
      </c>
      <c r="R161" s="71">
        <v>4</v>
      </c>
      <c r="S161" s="71">
        <v>4</v>
      </c>
      <c r="T161" s="71">
        <v>8</v>
      </c>
      <c r="U161" s="71">
        <v>8</v>
      </c>
      <c r="V161" s="71">
        <v>8</v>
      </c>
      <c r="W161" s="71">
        <v>4</v>
      </c>
      <c r="X161" s="71">
        <v>4</v>
      </c>
      <c r="Y161" s="71">
        <v>4</v>
      </c>
      <c r="Z161" s="71">
        <v>4</v>
      </c>
      <c r="AA161" s="71">
        <v>8</v>
      </c>
      <c r="AB161" s="71">
        <v>4</v>
      </c>
      <c r="AC161" s="71"/>
      <c r="AD161" s="71">
        <v>6</v>
      </c>
      <c r="AE161" s="71">
        <v>3</v>
      </c>
      <c r="AF161" s="71">
        <v>25</v>
      </c>
      <c r="AG161" s="96"/>
      <c r="AH161" s="71"/>
      <c r="AI161" s="71">
        <v>15</v>
      </c>
      <c r="AJ161" s="71"/>
      <c r="AK161" s="71">
        <f t="shared" si="22"/>
        <v>140</v>
      </c>
      <c r="AL161" s="81">
        <f t="shared" si="23"/>
        <v>259560</v>
      </c>
    </row>
    <row r="162" spans="1:38" hidden="1">
      <c r="A162" s="165">
        <v>163</v>
      </c>
      <c r="B162" s="184" t="s">
        <v>943</v>
      </c>
      <c r="C162" s="179" t="s">
        <v>944</v>
      </c>
      <c r="D162" s="187" t="s">
        <v>1</v>
      </c>
      <c r="E162" s="166">
        <v>0</v>
      </c>
      <c r="F162" s="167">
        <v>0</v>
      </c>
      <c r="G162" s="167">
        <v>0</v>
      </c>
      <c r="H162" s="168">
        <v>0</v>
      </c>
      <c r="I162" s="169">
        <v>0</v>
      </c>
      <c r="J162" s="167">
        <v>0</v>
      </c>
      <c r="K162" s="170">
        <v>0</v>
      </c>
      <c r="L162" s="71"/>
      <c r="M162" s="71"/>
      <c r="N162" s="71"/>
      <c r="O162" s="71"/>
      <c r="P162" s="71"/>
      <c r="Q162" s="71"/>
      <c r="R162" s="71"/>
      <c r="S162" s="71"/>
      <c r="T162" s="71"/>
      <c r="U162" s="71"/>
      <c r="V162" s="71"/>
      <c r="W162" s="71"/>
      <c r="X162" s="71"/>
      <c r="Y162" s="71"/>
      <c r="Z162" s="71"/>
      <c r="AA162" s="71"/>
      <c r="AB162" s="71"/>
      <c r="AC162" s="71"/>
      <c r="AD162" s="71"/>
      <c r="AE162" s="71"/>
      <c r="AF162" s="71"/>
      <c r="AG162" s="71"/>
      <c r="AH162" s="71"/>
      <c r="AI162" s="71"/>
      <c r="AJ162" s="71"/>
      <c r="AK162" s="71"/>
      <c r="AL162" s="71"/>
    </row>
    <row r="163" spans="1:38" hidden="1">
      <c r="A163" s="165">
        <v>164</v>
      </c>
      <c r="B163" s="184" t="s">
        <v>945</v>
      </c>
      <c r="C163" s="179" t="s">
        <v>946</v>
      </c>
      <c r="D163" s="187" t="s">
        <v>1</v>
      </c>
      <c r="E163" s="166">
        <v>0</v>
      </c>
      <c r="F163" s="167">
        <v>0</v>
      </c>
      <c r="G163" s="167">
        <v>0</v>
      </c>
      <c r="H163" s="168">
        <v>0</v>
      </c>
      <c r="I163" s="169">
        <v>0</v>
      </c>
      <c r="J163" s="167">
        <v>0</v>
      </c>
      <c r="K163" s="170">
        <v>0</v>
      </c>
      <c r="L163" s="71"/>
      <c r="M163" s="71"/>
      <c r="N163" s="71"/>
      <c r="O163" s="71"/>
      <c r="P163" s="71"/>
      <c r="Q163" s="71"/>
      <c r="R163" s="71"/>
      <c r="S163" s="71"/>
      <c r="T163" s="71"/>
      <c r="U163" s="71"/>
      <c r="V163" s="71"/>
      <c r="W163" s="71"/>
      <c r="X163" s="71"/>
      <c r="Y163" s="71"/>
      <c r="Z163" s="71"/>
      <c r="AA163" s="71"/>
      <c r="AB163" s="71"/>
      <c r="AC163" s="71"/>
      <c r="AD163" s="71"/>
      <c r="AE163" s="71"/>
      <c r="AF163" s="71"/>
      <c r="AG163" s="71"/>
      <c r="AH163" s="71"/>
      <c r="AI163" s="71"/>
      <c r="AJ163" s="71"/>
      <c r="AK163" s="71"/>
      <c r="AL163" s="71"/>
    </row>
    <row r="164" spans="1:38" hidden="1">
      <c r="A164" s="165">
        <v>165</v>
      </c>
      <c r="B164" s="184" t="s">
        <v>947</v>
      </c>
      <c r="C164" s="179" t="s">
        <v>948</v>
      </c>
      <c r="D164" s="187" t="s">
        <v>949</v>
      </c>
      <c r="E164" s="166">
        <v>0</v>
      </c>
      <c r="F164" s="167">
        <v>0</v>
      </c>
      <c r="G164" s="167">
        <v>0</v>
      </c>
      <c r="H164" s="168">
        <v>0</v>
      </c>
      <c r="I164" s="169">
        <v>0</v>
      </c>
      <c r="J164" s="167">
        <v>0</v>
      </c>
      <c r="K164" s="170">
        <v>0</v>
      </c>
      <c r="L164" s="71"/>
      <c r="M164" s="71"/>
      <c r="N164" s="71"/>
      <c r="O164" s="71"/>
      <c r="P164" s="71"/>
      <c r="Q164" s="71"/>
      <c r="R164" s="71"/>
      <c r="S164" s="71"/>
      <c r="T164" s="71"/>
      <c r="U164" s="71"/>
      <c r="V164" s="71"/>
      <c r="W164" s="71"/>
      <c r="X164" s="71"/>
      <c r="Y164" s="71"/>
      <c r="Z164" s="71"/>
      <c r="AA164" s="71"/>
      <c r="AB164" s="71"/>
      <c r="AC164" s="71"/>
      <c r="AD164" s="71"/>
      <c r="AE164" s="71"/>
      <c r="AF164" s="71"/>
      <c r="AG164" s="71"/>
      <c r="AH164" s="71"/>
      <c r="AI164" s="71"/>
      <c r="AJ164" s="71"/>
      <c r="AK164" s="71"/>
      <c r="AL164" s="71"/>
    </row>
    <row r="165" spans="1:38" hidden="1">
      <c r="A165" s="165">
        <v>166</v>
      </c>
      <c r="B165" s="184" t="s">
        <v>950</v>
      </c>
      <c r="C165" s="179" t="s">
        <v>951</v>
      </c>
      <c r="D165" s="187" t="s">
        <v>952</v>
      </c>
      <c r="E165" s="166">
        <v>0</v>
      </c>
      <c r="F165" s="167">
        <v>0</v>
      </c>
      <c r="G165" s="167">
        <v>0</v>
      </c>
      <c r="H165" s="168">
        <v>0</v>
      </c>
      <c r="I165" s="169">
        <v>0</v>
      </c>
      <c r="J165" s="167">
        <v>0</v>
      </c>
      <c r="K165" s="170">
        <v>0</v>
      </c>
      <c r="L165" s="71"/>
      <c r="M165" s="71"/>
      <c r="N165" s="71"/>
      <c r="O165" s="71"/>
      <c r="P165" s="71"/>
      <c r="Q165" s="71"/>
      <c r="R165" s="71"/>
      <c r="S165" s="71"/>
      <c r="T165" s="71"/>
      <c r="U165" s="71"/>
      <c r="V165" s="71"/>
      <c r="W165" s="71"/>
      <c r="X165" s="71"/>
      <c r="Y165" s="71"/>
      <c r="Z165" s="71"/>
      <c r="AA165" s="71"/>
      <c r="AB165" s="71"/>
      <c r="AC165" s="71"/>
      <c r="AD165" s="71"/>
      <c r="AE165" s="71"/>
      <c r="AF165" s="71"/>
      <c r="AG165" s="71"/>
      <c r="AH165" s="71"/>
      <c r="AI165" s="71"/>
      <c r="AJ165" s="71"/>
      <c r="AK165" s="71"/>
      <c r="AL165" s="71"/>
    </row>
    <row r="166" spans="1:38" hidden="1">
      <c r="A166" s="165">
        <v>167</v>
      </c>
      <c r="B166" s="184" t="s">
        <v>953</v>
      </c>
      <c r="C166" s="179" t="s">
        <v>954</v>
      </c>
      <c r="D166" s="187" t="s">
        <v>955</v>
      </c>
      <c r="E166" s="166">
        <v>0</v>
      </c>
      <c r="F166" s="167">
        <v>0</v>
      </c>
      <c r="G166" s="167">
        <v>0</v>
      </c>
      <c r="H166" s="168">
        <v>0</v>
      </c>
      <c r="I166" s="169">
        <v>0</v>
      </c>
      <c r="J166" s="167">
        <v>0</v>
      </c>
      <c r="K166" s="170">
        <v>0</v>
      </c>
      <c r="L166" s="71"/>
      <c r="M166" s="71"/>
      <c r="N166" s="71"/>
      <c r="O166" s="71"/>
      <c r="P166" s="71"/>
      <c r="Q166" s="71"/>
      <c r="R166" s="71"/>
      <c r="S166" s="71"/>
      <c r="T166" s="71"/>
      <c r="U166" s="71"/>
      <c r="V166" s="71"/>
      <c r="W166" s="71"/>
      <c r="X166" s="71"/>
      <c r="Y166" s="71"/>
      <c r="Z166" s="71"/>
      <c r="AA166" s="71"/>
      <c r="AB166" s="71"/>
      <c r="AC166" s="71"/>
      <c r="AD166" s="71"/>
      <c r="AE166" s="71"/>
      <c r="AF166" s="71"/>
      <c r="AG166" s="71"/>
      <c r="AH166" s="71"/>
      <c r="AI166" s="71"/>
      <c r="AJ166" s="71"/>
      <c r="AK166" s="71"/>
      <c r="AL166" s="71"/>
    </row>
    <row r="167" spans="1:38">
      <c r="A167" s="165">
        <v>168</v>
      </c>
      <c r="B167" s="184" t="s">
        <v>956</v>
      </c>
      <c r="C167" s="179" t="s">
        <v>957</v>
      </c>
      <c r="D167" s="187" t="s">
        <v>1</v>
      </c>
      <c r="E167" s="166">
        <v>24</v>
      </c>
      <c r="F167" s="167">
        <v>44461</v>
      </c>
      <c r="G167" s="167">
        <v>28360</v>
      </c>
      <c r="H167" s="168">
        <v>0.25</v>
      </c>
      <c r="I167" s="169">
        <v>0.52160320280695438</v>
      </c>
      <c r="J167" s="167">
        <v>21270</v>
      </c>
      <c r="K167" s="170">
        <v>510480</v>
      </c>
      <c r="L167" s="71">
        <v>6</v>
      </c>
      <c r="M167" s="71"/>
      <c r="N167" s="93"/>
      <c r="O167" s="71"/>
      <c r="P167" s="71">
        <v>5</v>
      </c>
      <c r="Q167" s="71"/>
      <c r="R167" s="71"/>
      <c r="S167" s="71"/>
      <c r="T167" s="71"/>
      <c r="U167" s="71"/>
      <c r="V167" s="71"/>
      <c r="W167" s="71"/>
      <c r="X167" s="71"/>
      <c r="Y167" s="71"/>
      <c r="Z167" s="71"/>
      <c r="AA167" s="71"/>
      <c r="AB167" s="71"/>
      <c r="AC167" s="71"/>
      <c r="AD167" s="71"/>
      <c r="AE167" s="71"/>
      <c r="AF167" s="71">
        <v>1</v>
      </c>
      <c r="AG167" s="96"/>
      <c r="AH167" s="71"/>
      <c r="AI167" s="71">
        <v>1</v>
      </c>
      <c r="AJ167" s="96">
        <v>2</v>
      </c>
      <c r="AK167" s="96">
        <f>SUBTOTAL(9,L167:AJ167)</f>
        <v>15</v>
      </c>
      <c r="AL167" s="81">
        <f>+J167*AK167</f>
        <v>319050</v>
      </c>
    </row>
    <row r="168" spans="1:38" hidden="1">
      <c r="A168" s="165">
        <v>169</v>
      </c>
      <c r="B168" s="184" t="s">
        <v>958</v>
      </c>
      <c r="C168" s="179" t="s">
        <v>959</v>
      </c>
      <c r="D168" s="187" t="s">
        <v>1</v>
      </c>
      <c r="E168" s="166">
        <v>0</v>
      </c>
      <c r="F168" s="167">
        <v>0</v>
      </c>
      <c r="G168" s="167">
        <v>0</v>
      </c>
      <c r="H168" s="168">
        <v>0</v>
      </c>
      <c r="I168" s="169">
        <v>0</v>
      </c>
      <c r="J168" s="167">
        <v>0</v>
      </c>
      <c r="K168" s="170">
        <v>0</v>
      </c>
      <c r="L168" s="71"/>
      <c r="M168" s="71"/>
      <c r="N168" s="71"/>
      <c r="O168" s="71"/>
      <c r="P168" s="71"/>
      <c r="Q168" s="71"/>
      <c r="R168" s="71"/>
      <c r="S168" s="71"/>
      <c r="T168" s="71"/>
      <c r="U168" s="71"/>
      <c r="V168" s="71"/>
      <c r="W168" s="71"/>
      <c r="X168" s="71"/>
      <c r="Y168" s="71"/>
      <c r="Z168" s="71"/>
      <c r="AA168" s="71"/>
      <c r="AB168" s="71"/>
      <c r="AC168" s="71"/>
      <c r="AD168" s="71"/>
      <c r="AE168" s="71"/>
      <c r="AF168" s="71"/>
      <c r="AG168" s="71"/>
      <c r="AH168" s="71"/>
      <c r="AI168" s="71"/>
      <c r="AJ168" s="71"/>
      <c r="AK168" s="71"/>
      <c r="AL168" s="71"/>
    </row>
    <row r="169" spans="1:38">
      <c r="A169" s="165">
        <v>170</v>
      </c>
      <c r="B169" s="184" t="s">
        <v>960</v>
      </c>
      <c r="C169" s="179" t="s">
        <v>961</v>
      </c>
      <c r="D169" s="187" t="s">
        <v>962</v>
      </c>
      <c r="E169" s="166">
        <v>1351</v>
      </c>
      <c r="F169" s="167">
        <v>42466</v>
      </c>
      <c r="G169" s="167">
        <v>13884</v>
      </c>
      <c r="H169" s="168">
        <v>0.25</v>
      </c>
      <c r="I169" s="169">
        <v>0.75479206894927708</v>
      </c>
      <c r="J169" s="167">
        <v>10413</v>
      </c>
      <c r="K169" s="170">
        <v>14067963</v>
      </c>
      <c r="L169" s="71">
        <v>450</v>
      </c>
      <c r="M169" s="71">
        <v>40</v>
      </c>
      <c r="N169" s="93">
        <v>40</v>
      </c>
      <c r="O169" s="71"/>
      <c r="P169" s="71">
        <v>50</v>
      </c>
      <c r="Q169" s="71">
        <v>40</v>
      </c>
      <c r="R169" s="71">
        <v>50</v>
      </c>
      <c r="S169" s="71">
        <v>30</v>
      </c>
      <c r="T169" s="71">
        <v>50</v>
      </c>
      <c r="U169" s="71">
        <v>40</v>
      </c>
      <c r="V169" s="71">
        <v>40</v>
      </c>
      <c r="W169" s="71">
        <v>10</v>
      </c>
      <c r="X169" s="71">
        <v>20</v>
      </c>
      <c r="Y169" s="71">
        <v>10</v>
      </c>
      <c r="Z169" s="71">
        <v>10</v>
      </c>
      <c r="AA169" s="71">
        <v>40</v>
      </c>
      <c r="AB169" s="71">
        <v>10</v>
      </c>
      <c r="AC169" s="71">
        <v>20</v>
      </c>
      <c r="AD169" s="71">
        <v>40</v>
      </c>
      <c r="AE169" s="71">
        <v>60</v>
      </c>
      <c r="AF169" s="71">
        <v>40</v>
      </c>
      <c r="AG169" s="96"/>
      <c r="AH169" s="71">
        <v>20</v>
      </c>
      <c r="AI169" s="71">
        <v>30</v>
      </c>
      <c r="AJ169" s="71"/>
      <c r="AK169" s="71">
        <f>SUBTOTAL(9,L169:AJ169)</f>
        <v>1140</v>
      </c>
      <c r="AL169" s="81">
        <f>+J169*AK169</f>
        <v>11870820</v>
      </c>
    </row>
    <row r="170" spans="1:38" hidden="1">
      <c r="A170" s="165">
        <v>171</v>
      </c>
      <c r="B170" s="184" t="s">
        <v>963</v>
      </c>
      <c r="C170" s="179" t="s">
        <v>964</v>
      </c>
      <c r="D170" s="187" t="s">
        <v>962</v>
      </c>
      <c r="E170" s="166">
        <v>0</v>
      </c>
      <c r="F170" s="167">
        <v>0</v>
      </c>
      <c r="G170" s="167">
        <v>0</v>
      </c>
      <c r="H170" s="168">
        <v>0</v>
      </c>
      <c r="I170" s="169">
        <v>0</v>
      </c>
      <c r="J170" s="167">
        <v>0</v>
      </c>
      <c r="K170" s="170">
        <v>0</v>
      </c>
      <c r="L170" s="71"/>
      <c r="M170" s="71"/>
      <c r="N170" s="71"/>
      <c r="O170" s="71"/>
      <c r="P170" s="71"/>
      <c r="Q170" s="71"/>
      <c r="R170" s="71"/>
      <c r="S170" s="71"/>
      <c r="T170" s="71"/>
      <c r="U170" s="71"/>
      <c r="V170" s="71"/>
      <c r="W170" s="71"/>
      <c r="X170" s="71"/>
      <c r="Y170" s="71"/>
      <c r="Z170" s="71"/>
      <c r="AA170" s="71"/>
      <c r="AB170" s="71"/>
      <c r="AC170" s="71"/>
      <c r="AD170" s="71"/>
      <c r="AE170" s="71"/>
      <c r="AF170" s="71"/>
      <c r="AG170" s="71"/>
      <c r="AH170" s="71"/>
      <c r="AI170" s="71"/>
      <c r="AJ170" s="71"/>
      <c r="AK170" s="71"/>
      <c r="AL170" s="71"/>
    </row>
    <row r="171" spans="1:38" hidden="1">
      <c r="A171" s="165">
        <v>172</v>
      </c>
      <c r="B171" s="184" t="s">
        <v>965</v>
      </c>
      <c r="C171" s="179" t="s">
        <v>966</v>
      </c>
      <c r="D171" s="187" t="s">
        <v>967</v>
      </c>
      <c r="E171" s="166">
        <v>0</v>
      </c>
      <c r="F171" s="167">
        <v>0</v>
      </c>
      <c r="G171" s="167">
        <v>0</v>
      </c>
      <c r="H171" s="168">
        <v>0</v>
      </c>
      <c r="I171" s="169">
        <v>0</v>
      </c>
      <c r="J171" s="167">
        <v>0</v>
      </c>
      <c r="K171" s="170">
        <v>0</v>
      </c>
      <c r="L171" s="71"/>
      <c r="M171" s="71"/>
      <c r="N171" s="71"/>
      <c r="O171" s="71"/>
      <c r="P171" s="71"/>
      <c r="Q171" s="71"/>
      <c r="R171" s="71"/>
      <c r="S171" s="71"/>
      <c r="T171" s="71"/>
      <c r="U171" s="71"/>
      <c r="V171" s="71"/>
      <c r="W171" s="71"/>
      <c r="X171" s="71"/>
      <c r="Y171" s="71"/>
      <c r="Z171" s="71"/>
      <c r="AA171" s="71"/>
      <c r="AB171" s="71"/>
      <c r="AC171" s="71"/>
      <c r="AD171" s="71"/>
      <c r="AE171" s="71"/>
      <c r="AF171" s="71"/>
      <c r="AG171" s="71"/>
      <c r="AH171" s="71"/>
      <c r="AI171" s="71"/>
      <c r="AJ171" s="71"/>
      <c r="AK171" s="71"/>
      <c r="AL171" s="71"/>
    </row>
    <row r="172" spans="1:38" hidden="1">
      <c r="A172" s="165">
        <v>173</v>
      </c>
      <c r="B172" s="184" t="s">
        <v>968</v>
      </c>
      <c r="C172" s="179" t="s">
        <v>969</v>
      </c>
      <c r="D172" s="187" t="s">
        <v>967</v>
      </c>
      <c r="E172" s="166">
        <v>0</v>
      </c>
      <c r="F172" s="167">
        <v>0</v>
      </c>
      <c r="G172" s="167">
        <v>0</v>
      </c>
      <c r="H172" s="168">
        <v>0</v>
      </c>
      <c r="I172" s="169">
        <v>0</v>
      </c>
      <c r="J172" s="167">
        <v>0</v>
      </c>
      <c r="K172" s="170">
        <v>0</v>
      </c>
      <c r="L172" s="71"/>
      <c r="M172" s="71"/>
      <c r="N172" s="71"/>
      <c r="O172" s="71"/>
      <c r="P172" s="71"/>
      <c r="Q172" s="71"/>
      <c r="R172" s="71"/>
      <c r="S172" s="71"/>
      <c r="T172" s="71"/>
      <c r="U172" s="71"/>
      <c r="V172" s="71"/>
      <c r="W172" s="71"/>
      <c r="X172" s="71"/>
      <c r="Y172" s="71"/>
      <c r="Z172" s="71"/>
      <c r="AA172" s="71"/>
      <c r="AB172" s="71"/>
      <c r="AC172" s="71"/>
      <c r="AD172" s="71"/>
      <c r="AE172" s="71"/>
      <c r="AF172" s="71"/>
      <c r="AG172" s="71"/>
      <c r="AH172" s="71"/>
      <c r="AI172" s="71"/>
      <c r="AJ172" s="71"/>
      <c r="AK172" s="71"/>
      <c r="AL172" s="71"/>
    </row>
    <row r="173" spans="1:38">
      <c r="A173" s="165">
        <v>174</v>
      </c>
      <c r="B173" s="184" t="s">
        <v>970</v>
      </c>
      <c r="C173" s="179" t="s">
        <v>971</v>
      </c>
      <c r="D173" s="187" t="s">
        <v>972</v>
      </c>
      <c r="E173" s="166">
        <v>3</v>
      </c>
      <c r="F173" s="167">
        <v>19402</v>
      </c>
      <c r="G173" s="167">
        <v>10262</v>
      </c>
      <c r="H173" s="168">
        <v>0.19999999999999996</v>
      </c>
      <c r="I173" s="169">
        <v>0.5768683640861767</v>
      </c>
      <c r="J173" s="167">
        <v>8209.6</v>
      </c>
      <c r="K173" s="170">
        <v>24628.800000000003</v>
      </c>
      <c r="L173" s="71">
        <v>5</v>
      </c>
      <c r="M173" s="71"/>
      <c r="N173" s="93"/>
      <c r="O173" s="71"/>
      <c r="P173" s="71"/>
      <c r="Q173" s="71"/>
      <c r="R173" s="71"/>
      <c r="S173" s="71"/>
      <c r="T173" s="71"/>
      <c r="U173" s="71"/>
      <c r="V173" s="71"/>
      <c r="W173" s="71"/>
      <c r="X173" s="71"/>
      <c r="Y173" s="71"/>
      <c r="Z173" s="71"/>
      <c r="AA173" s="71"/>
      <c r="AB173" s="71"/>
      <c r="AC173" s="71"/>
      <c r="AD173" s="71"/>
      <c r="AE173" s="71"/>
      <c r="AF173" s="71"/>
      <c r="AG173" s="96"/>
      <c r="AH173" s="71"/>
      <c r="AI173" s="71"/>
      <c r="AJ173" s="71"/>
      <c r="AK173" s="71">
        <f t="shared" ref="AK173:AK174" si="24">SUBTOTAL(9,L173:AJ173)</f>
        <v>5</v>
      </c>
      <c r="AL173" s="81">
        <f t="shared" ref="AL173:AL174" si="25">+J173*AK173</f>
        <v>41048</v>
      </c>
    </row>
    <row r="174" spans="1:38">
      <c r="A174" s="165">
        <v>175</v>
      </c>
      <c r="B174" s="184" t="s">
        <v>973</v>
      </c>
      <c r="C174" s="179" t="s">
        <v>974</v>
      </c>
      <c r="D174" s="187" t="s">
        <v>975</v>
      </c>
      <c r="E174" s="166">
        <v>795</v>
      </c>
      <c r="F174" s="167">
        <v>11895</v>
      </c>
      <c r="G174" s="167">
        <v>6816</v>
      </c>
      <c r="H174" s="168">
        <v>0.25</v>
      </c>
      <c r="I174" s="169">
        <v>0.57023959646910471</v>
      </c>
      <c r="J174" s="167">
        <v>5112</v>
      </c>
      <c r="K174" s="170">
        <v>4064040</v>
      </c>
      <c r="L174" s="71">
        <v>80</v>
      </c>
      <c r="M174" s="71">
        <v>30</v>
      </c>
      <c r="N174" s="93">
        <v>30</v>
      </c>
      <c r="O174" s="71"/>
      <c r="P174" s="71">
        <v>60</v>
      </c>
      <c r="Q174" s="71">
        <v>60</v>
      </c>
      <c r="R174" s="71">
        <v>60</v>
      </c>
      <c r="S174" s="71">
        <v>20</v>
      </c>
      <c r="T174" s="71">
        <v>60</v>
      </c>
      <c r="U174" s="71">
        <v>60</v>
      </c>
      <c r="V174" s="71">
        <v>60</v>
      </c>
      <c r="W174" s="71">
        <v>20</v>
      </c>
      <c r="X174" s="71">
        <v>30</v>
      </c>
      <c r="Y174" s="71">
        <v>10</v>
      </c>
      <c r="Z174" s="71">
        <v>10</v>
      </c>
      <c r="AA174" s="71">
        <v>60</v>
      </c>
      <c r="AB174" s="71">
        <v>10</v>
      </c>
      <c r="AC174" s="71">
        <v>20</v>
      </c>
      <c r="AD174" s="71">
        <v>45</v>
      </c>
      <c r="AE174" s="71">
        <v>10</v>
      </c>
      <c r="AF174" s="71">
        <v>30</v>
      </c>
      <c r="AG174" s="96"/>
      <c r="AH174" s="71">
        <v>20</v>
      </c>
      <c r="AI174" s="71">
        <v>30</v>
      </c>
      <c r="AJ174" s="96">
        <v>5</v>
      </c>
      <c r="AK174" s="96">
        <f t="shared" si="24"/>
        <v>820</v>
      </c>
      <c r="AL174" s="81">
        <f t="shared" si="25"/>
        <v>4191840</v>
      </c>
    </row>
    <row r="175" spans="1:38" hidden="1">
      <c r="A175" s="165">
        <v>176</v>
      </c>
      <c r="B175" s="184" t="s">
        <v>976</v>
      </c>
      <c r="C175" s="179" t="s">
        <v>977</v>
      </c>
      <c r="D175" s="187" t="s">
        <v>978</v>
      </c>
      <c r="E175" s="166">
        <v>0</v>
      </c>
      <c r="F175" s="167">
        <v>0</v>
      </c>
      <c r="G175" s="167">
        <v>0</v>
      </c>
      <c r="H175" s="168">
        <v>0</v>
      </c>
      <c r="I175" s="169">
        <v>0</v>
      </c>
      <c r="J175" s="167">
        <v>0</v>
      </c>
      <c r="K175" s="170">
        <v>0</v>
      </c>
      <c r="L175" s="71"/>
      <c r="M175" s="71"/>
      <c r="N175" s="71"/>
      <c r="O175" s="71"/>
      <c r="P175" s="71"/>
      <c r="Q175" s="71"/>
      <c r="R175" s="71"/>
      <c r="S175" s="71"/>
      <c r="T175" s="71"/>
      <c r="U175" s="71"/>
      <c r="V175" s="71"/>
      <c r="W175" s="71"/>
      <c r="X175" s="71"/>
      <c r="Y175" s="71"/>
      <c r="Z175" s="71"/>
      <c r="AA175" s="71"/>
      <c r="AB175" s="71"/>
      <c r="AC175" s="71"/>
      <c r="AD175" s="71"/>
      <c r="AE175" s="71"/>
      <c r="AF175" s="71"/>
      <c r="AG175" s="71"/>
      <c r="AH175" s="71"/>
      <c r="AI175" s="71"/>
      <c r="AJ175" s="71"/>
      <c r="AK175" s="71"/>
      <c r="AL175" s="71"/>
    </row>
    <row r="176" spans="1:38">
      <c r="A176" s="165">
        <v>177</v>
      </c>
      <c r="B176" s="184" t="s">
        <v>979</v>
      </c>
      <c r="C176" s="179" t="s">
        <v>974</v>
      </c>
      <c r="D176" s="187" t="s">
        <v>962</v>
      </c>
      <c r="E176" s="166">
        <v>25</v>
      </c>
      <c r="F176" s="167">
        <v>5021</v>
      </c>
      <c r="G176" s="167">
        <v>2283</v>
      </c>
      <c r="H176" s="168">
        <v>0.19999999999999996</v>
      </c>
      <c r="I176" s="169">
        <v>0.63624775941047607</v>
      </c>
      <c r="J176" s="167">
        <v>1826.4</v>
      </c>
      <c r="K176" s="170">
        <v>45660</v>
      </c>
      <c r="L176" s="71">
        <v>30</v>
      </c>
      <c r="M176" s="71"/>
      <c r="N176" s="93"/>
      <c r="O176" s="71"/>
      <c r="P176" s="71"/>
      <c r="Q176" s="71"/>
      <c r="R176" s="71"/>
      <c r="S176" s="71"/>
      <c r="T176" s="71"/>
      <c r="U176" s="71"/>
      <c r="V176" s="71"/>
      <c r="W176" s="71"/>
      <c r="X176" s="71"/>
      <c r="Y176" s="71"/>
      <c r="Z176" s="71"/>
      <c r="AA176" s="71"/>
      <c r="AB176" s="71"/>
      <c r="AC176" s="71"/>
      <c r="AD176" s="71"/>
      <c r="AE176" s="71"/>
      <c r="AF176" s="71"/>
      <c r="AG176" s="96"/>
      <c r="AH176" s="71"/>
      <c r="AI176" s="71"/>
      <c r="AJ176" s="71"/>
      <c r="AK176" s="71">
        <f>SUBTOTAL(9,L176:AJ176)</f>
        <v>30</v>
      </c>
      <c r="AL176" s="81">
        <f>+J176*AK176</f>
        <v>54792</v>
      </c>
    </row>
    <row r="177" spans="1:38" hidden="1">
      <c r="A177" s="165">
        <v>178</v>
      </c>
      <c r="B177" s="184" t="s">
        <v>980</v>
      </c>
      <c r="C177" s="179" t="s">
        <v>981</v>
      </c>
      <c r="D177" s="187" t="s">
        <v>962</v>
      </c>
      <c r="E177" s="166">
        <v>0</v>
      </c>
      <c r="F177" s="167">
        <v>0</v>
      </c>
      <c r="G177" s="167">
        <v>0</v>
      </c>
      <c r="H177" s="168">
        <v>0</v>
      </c>
      <c r="I177" s="169">
        <v>0</v>
      </c>
      <c r="J177" s="167">
        <v>0</v>
      </c>
      <c r="K177" s="170">
        <v>0</v>
      </c>
      <c r="L177" s="71"/>
      <c r="M177" s="71"/>
      <c r="N177" s="71"/>
      <c r="O177" s="71"/>
      <c r="P177" s="71"/>
      <c r="Q177" s="71"/>
      <c r="R177" s="71"/>
      <c r="S177" s="71"/>
      <c r="T177" s="71"/>
      <c r="U177" s="71"/>
      <c r="V177" s="71"/>
      <c r="W177" s="71"/>
      <c r="X177" s="71"/>
      <c r="Y177" s="71"/>
      <c r="Z177" s="71"/>
      <c r="AA177" s="71"/>
      <c r="AB177" s="71"/>
      <c r="AC177" s="71"/>
      <c r="AD177" s="71"/>
      <c r="AE177" s="71"/>
      <c r="AF177" s="71"/>
      <c r="AG177" s="71"/>
      <c r="AH177" s="71"/>
      <c r="AI177" s="71"/>
      <c r="AJ177" s="71"/>
      <c r="AK177" s="71"/>
      <c r="AL177" s="71"/>
    </row>
    <row r="178" spans="1:38" hidden="1">
      <c r="A178" s="165">
        <v>179</v>
      </c>
      <c r="B178" s="184" t="s">
        <v>982</v>
      </c>
      <c r="C178" s="179" t="s">
        <v>983</v>
      </c>
      <c r="D178" s="187" t="s">
        <v>984</v>
      </c>
      <c r="E178" s="166">
        <v>0</v>
      </c>
      <c r="F178" s="167">
        <v>0</v>
      </c>
      <c r="G178" s="167">
        <v>0</v>
      </c>
      <c r="H178" s="168">
        <v>0</v>
      </c>
      <c r="I178" s="169">
        <v>0</v>
      </c>
      <c r="J178" s="167">
        <v>0</v>
      </c>
      <c r="K178" s="170">
        <v>0</v>
      </c>
      <c r="L178" s="71"/>
      <c r="M178" s="71"/>
      <c r="N178" s="71"/>
      <c r="O178" s="71"/>
      <c r="P178" s="71"/>
      <c r="Q178" s="71"/>
      <c r="R178" s="71"/>
      <c r="S178" s="71"/>
      <c r="T178" s="71"/>
      <c r="U178" s="71"/>
      <c r="V178" s="71"/>
      <c r="W178" s="71"/>
      <c r="X178" s="71"/>
      <c r="Y178" s="71"/>
      <c r="Z178" s="71"/>
      <c r="AA178" s="71"/>
      <c r="AB178" s="71"/>
      <c r="AC178" s="71"/>
      <c r="AD178" s="71"/>
      <c r="AE178" s="71"/>
      <c r="AF178" s="71"/>
      <c r="AG178" s="71"/>
      <c r="AH178" s="71"/>
      <c r="AI178" s="71"/>
      <c r="AJ178" s="71"/>
      <c r="AK178" s="71"/>
      <c r="AL178" s="71"/>
    </row>
    <row r="179" spans="1:38" hidden="1">
      <c r="A179" s="165">
        <v>180</v>
      </c>
      <c r="B179" s="184" t="s">
        <v>985</v>
      </c>
      <c r="C179" s="179" t="s">
        <v>986</v>
      </c>
      <c r="D179" s="187" t="s">
        <v>987</v>
      </c>
      <c r="E179" s="166">
        <v>0</v>
      </c>
      <c r="F179" s="167">
        <v>0</v>
      </c>
      <c r="G179" s="167">
        <v>0</v>
      </c>
      <c r="H179" s="168">
        <v>0</v>
      </c>
      <c r="I179" s="169">
        <v>0</v>
      </c>
      <c r="J179" s="167">
        <v>0</v>
      </c>
      <c r="K179" s="170">
        <v>0</v>
      </c>
      <c r="L179" s="71"/>
      <c r="M179" s="71"/>
      <c r="N179" s="71"/>
      <c r="O179" s="71"/>
      <c r="P179" s="71"/>
      <c r="Q179" s="71"/>
      <c r="R179" s="71"/>
      <c r="S179" s="71"/>
      <c r="T179" s="71"/>
      <c r="U179" s="71"/>
      <c r="V179" s="71"/>
      <c r="W179" s="71"/>
      <c r="X179" s="71"/>
      <c r="Y179" s="71"/>
      <c r="Z179" s="71"/>
      <c r="AA179" s="71"/>
      <c r="AB179" s="71"/>
      <c r="AC179" s="71"/>
      <c r="AD179" s="71"/>
      <c r="AE179" s="71"/>
      <c r="AF179" s="71"/>
      <c r="AG179" s="71"/>
      <c r="AH179" s="71"/>
      <c r="AI179" s="71"/>
      <c r="AJ179" s="71"/>
      <c r="AK179" s="71"/>
      <c r="AL179" s="71"/>
    </row>
    <row r="180" spans="1:38" hidden="1">
      <c r="A180" s="165">
        <v>181</v>
      </c>
      <c r="B180" s="184" t="s">
        <v>988</v>
      </c>
      <c r="C180" s="179" t="s">
        <v>989</v>
      </c>
      <c r="D180" s="187" t="s">
        <v>990</v>
      </c>
      <c r="E180" s="166">
        <v>0</v>
      </c>
      <c r="F180" s="167">
        <v>0</v>
      </c>
      <c r="G180" s="167">
        <v>0</v>
      </c>
      <c r="H180" s="168">
        <v>0</v>
      </c>
      <c r="I180" s="169">
        <v>0</v>
      </c>
      <c r="J180" s="167">
        <v>0</v>
      </c>
      <c r="K180" s="170">
        <v>0</v>
      </c>
      <c r="L180" s="71"/>
      <c r="M180" s="71"/>
      <c r="N180" s="71"/>
      <c r="O180" s="71"/>
      <c r="P180" s="71"/>
      <c r="Q180" s="71"/>
      <c r="R180" s="71"/>
      <c r="S180" s="71"/>
      <c r="T180" s="71"/>
      <c r="U180" s="71"/>
      <c r="V180" s="71"/>
      <c r="W180" s="71"/>
      <c r="X180" s="71"/>
      <c r="Y180" s="71"/>
      <c r="Z180" s="71"/>
      <c r="AA180" s="71"/>
      <c r="AB180" s="71"/>
      <c r="AC180" s="71"/>
      <c r="AD180" s="71"/>
      <c r="AE180" s="71"/>
      <c r="AF180" s="71"/>
      <c r="AG180" s="71"/>
      <c r="AH180" s="71"/>
      <c r="AI180" s="71"/>
      <c r="AJ180" s="71"/>
      <c r="AK180" s="71"/>
      <c r="AL180" s="71"/>
    </row>
    <row r="181" spans="1:38" hidden="1">
      <c r="A181" s="165">
        <v>182</v>
      </c>
      <c r="B181" s="184" t="s">
        <v>991</v>
      </c>
      <c r="C181" s="179" t="s">
        <v>989</v>
      </c>
      <c r="D181" s="187" t="s">
        <v>992</v>
      </c>
      <c r="E181" s="166">
        <v>0</v>
      </c>
      <c r="F181" s="167">
        <v>0</v>
      </c>
      <c r="G181" s="167">
        <v>0</v>
      </c>
      <c r="H181" s="168">
        <v>0</v>
      </c>
      <c r="I181" s="169">
        <v>0</v>
      </c>
      <c r="J181" s="167">
        <v>0</v>
      </c>
      <c r="K181" s="170">
        <v>0</v>
      </c>
      <c r="L181" s="71"/>
      <c r="M181" s="71"/>
      <c r="N181" s="71"/>
      <c r="O181" s="71"/>
      <c r="P181" s="71"/>
      <c r="Q181" s="71"/>
      <c r="R181" s="71"/>
      <c r="S181" s="71"/>
      <c r="T181" s="71"/>
      <c r="U181" s="71"/>
      <c r="V181" s="71"/>
      <c r="W181" s="71"/>
      <c r="X181" s="71"/>
      <c r="Y181" s="71"/>
      <c r="Z181" s="71"/>
      <c r="AA181" s="71"/>
      <c r="AB181" s="71"/>
      <c r="AC181" s="71"/>
      <c r="AD181" s="71"/>
      <c r="AE181" s="71"/>
      <c r="AF181" s="71"/>
      <c r="AG181" s="71"/>
      <c r="AH181" s="71"/>
      <c r="AI181" s="71"/>
      <c r="AJ181" s="71"/>
      <c r="AK181" s="71"/>
      <c r="AL181" s="71"/>
    </row>
    <row r="182" spans="1:38" hidden="1">
      <c r="A182" s="165">
        <v>183</v>
      </c>
      <c r="B182" s="184" t="s">
        <v>993</v>
      </c>
      <c r="C182" s="179" t="s">
        <v>989</v>
      </c>
      <c r="D182" s="187" t="s">
        <v>994</v>
      </c>
      <c r="E182" s="166">
        <v>0</v>
      </c>
      <c r="F182" s="167">
        <v>0</v>
      </c>
      <c r="G182" s="167">
        <v>0</v>
      </c>
      <c r="H182" s="168">
        <v>0</v>
      </c>
      <c r="I182" s="169">
        <v>0</v>
      </c>
      <c r="J182" s="167">
        <v>0</v>
      </c>
      <c r="K182" s="170">
        <v>0</v>
      </c>
      <c r="L182" s="71"/>
      <c r="M182" s="71"/>
      <c r="N182" s="71"/>
      <c r="O182" s="71"/>
      <c r="P182" s="71"/>
      <c r="Q182" s="71"/>
      <c r="R182" s="71"/>
      <c r="S182" s="71"/>
      <c r="T182" s="71"/>
      <c r="U182" s="71"/>
      <c r="V182" s="71"/>
      <c r="W182" s="71"/>
      <c r="X182" s="71"/>
      <c r="Y182" s="71"/>
      <c r="Z182" s="71"/>
      <c r="AA182" s="71"/>
      <c r="AB182" s="71"/>
      <c r="AC182" s="71"/>
      <c r="AD182" s="71"/>
      <c r="AE182" s="71"/>
      <c r="AF182" s="71"/>
      <c r="AG182" s="71"/>
      <c r="AH182" s="71"/>
      <c r="AI182" s="71"/>
      <c r="AJ182" s="71"/>
      <c r="AK182" s="71"/>
      <c r="AL182" s="71"/>
    </row>
    <row r="183" spans="1:38">
      <c r="A183" s="165">
        <v>184</v>
      </c>
      <c r="B183" s="184" t="s">
        <v>995</v>
      </c>
      <c r="C183" s="179" t="s">
        <v>996</v>
      </c>
      <c r="D183" s="187" t="s">
        <v>997</v>
      </c>
      <c r="E183" s="166">
        <v>1509</v>
      </c>
      <c r="F183" s="167">
        <v>2106</v>
      </c>
      <c r="G183" s="167">
        <v>1421</v>
      </c>
      <c r="H183" s="168">
        <v>0.25</v>
      </c>
      <c r="I183" s="169">
        <v>0.49394586894586889</v>
      </c>
      <c r="J183" s="167">
        <v>1065.75</v>
      </c>
      <c r="K183" s="170">
        <v>1608216.75</v>
      </c>
      <c r="L183" s="71">
        <v>700</v>
      </c>
      <c r="M183" s="71">
        <v>40</v>
      </c>
      <c r="N183" s="93">
        <v>25</v>
      </c>
      <c r="O183" s="71"/>
      <c r="P183" s="71">
        <v>50</v>
      </c>
      <c r="Q183" s="71">
        <v>30</v>
      </c>
      <c r="R183" s="71">
        <v>50</v>
      </c>
      <c r="S183" s="71">
        <v>30</v>
      </c>
      <c r="T183" s="71">
        <v>50</v>
      </c>
      <c r="U183" s="71">
        <v>30</v>
      </c>
      <c r="V183" s="71">
        <v>40</v>
      </c>
      <c r="W183" s="71">
        <v>10</v>
      </c>
      <c r="X183" s="71">
        <v>10</v>
      </c>
      <c r="Y183" s="71">
        <v>8</v>
      </c>
      <c r="Z183" s="71">
        <v>10</v>
      </c>
      <c r="AA183" s="71">
        <v>30</v>
      </c>
      <c r="AB183" s="71">
        <v>20</v>
      </c>
      <c r="AC183" s="71">
        <v>40</v>
      </c>
      <c r="AD183" s="71">
        <v>26</v>
      </c>
      <c r="AE183" s="71">
        <v>60</v>
      </c>
      <c r="AF183" s="71">
        <v>30</v>
      </c>
      <c r="AG183" s="96"/>
      <c r="AH183" s="79">
        <v>20</v>
      </c>
      <c r="AI183" s="71">
        <v>15</v>
      </c>
      <c r="AJ183" s="96">
        <v>20</v>
      </c>
      <c r="AK183" s="96">
        <f>SUBTOTAL(9,L183:AJ183)</f>
        <v>1344</v>
      </c>
      <c r="AL183" s="81">
        <f>+J183*AK183</f>
        <v>1432368</v>
      </c>
    </row>
    <row r="184" spans="1:38" hidden="1">
      <c r="A184" s="165">
        <v>185</v>
      </c>
      <c r="B184" s="184" t="s">
        <v>998</v>
      </c>
      <c r="C184" s="179" t="s">
        <v>999</v>
      </c>
      <c r="D184" s="187" t="s">
        <v>997</v>
      </c>
      <c r="E184" s="166">
        <v>0</v>
      </c>
      <c r="F184" s="167">
        <v>0</v>
      </c>
      <c r="G184" s="167">
        <v>0</v>
      </c>
      <c r="H184" s="168">
        <v>0</v>
      </c>
      <c r="I184" s="169">
        <v>0</v>
      </c>
      <c r="J184" s="167">
        <v>0</v>
      </c>
      <c r="K184" s="170">
        <v>0</v>
      </c>
      <c r="L184" s="71"/>
      <c r="M184" s="71"/>
      <c r="N184" s="71"/>
      <c r="O184" s="71"/>
      <c r="P184" s="71"/>
      <c r="Q184" s="71"/>
      <c r="R184" s="71"/>
      <c r="S184" s="71"/>
      <c r="T184" s="71"/>
      <c r="U184" s="71"/>
      <c r="V184" s="71"/>
      <c r="W184" s="71"/>
      <c r="X184" s="71"/>
      <c r="Y184" s="71"/>
      <c r="Z184" s="71"/>
      <c r="AA184" s="71"/>
      <c r="AB184" s="71"/>
      <c r="AC184" s="71"/>
      <c r="AD184" s="71"/>
      <c r="AE184" s="71"/>
      <c r="AF184" s="71"/>
      <c r="AG184" s="71"/>
      <c r="AH184" s="71"/>
      <c r="AI184" s="71"/>
      <c r="AJ184" s="71"/>
      <c r="AK184" s="71"/>
      <c r="AL184" s="71"/>
    </row>
    <row r="185" spans="1:38" hidden="1">
      <c r="A185" s="165">
        <v>186</v>
      </c>
      <c r="B185" s="184" t="s">
        <v>1000</v>
      </c>
      <c r="C185" s="179" t="s">
        <v>1001</v>
      </c>
      <c r="D185" s="187" t="s">
        <v>1002</v>
      </c>
      <c r="E185" s="166">
        <v>0</v>
      </c>
      <c r="F185" s="167">
        <v>0</v>
      </c>
      <c r="G185" s="167">
        <v>0</v>
      </c>
      <c r="H185" s="168">
        <v>0</v>
      </c>
      <c r="I185" s="169">
        <v>0</v>
      </c>
      <c r="J185" s="167">
        <v>0</v>
      </c>
      <c r="K185" s="170">
        <v>0</v>
      </c>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71"/>
      <c r="AJ185" s="71"/>
      <c r="AK185" s="71"/>
      <c r="AL185" s="71"/>
    </row>
    <row r="186" spans="1:38" hidden="1">
      <c r="A186" s="165">
        <v>187</v>
      </c>
      <c r="B186" s="184" t="s">
        <v>1003</v>
      </c>
      <c r="C186" s="179" t="s">
        <v>1004</v>
      </c>
      <c r="D186" s="187" t="s">
        <v>1005</v>
      </c>
      <c r="E186" s="166">
        <v>0</v>
      </c>
      <c r="F186" s="167">
        <v>0</v>
      </c>
      <c r="G186" s="167">
        <v>0</v>
      </c>
      <c r="H186" s="168">
        <v>0</v>
      </c>
      <c r="I186" s="169">
        <v>0</v>
      </c>
      <c r="J186" s="167">
        <v>0</v>
      </c>
      <c r="K186" s="170">
        <v>0</v>
      </c>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71"/>
      <c r="AJ186" s="71"/>
      <c r="AK186" s="71"/>
      <c r="AL186" s="71"/>
    </row>
    <row r="187" spans="1:38">
      <c r="A187" s="165">
        <v>188</v>
      </c>
      <c r="B187" s="184" t="s">
        <v>1006</v>
      </c>
      <c r="C187" s="179" t="s">
        <v>996</v>
      </c>
      <c r="D187" s="187" t="s">
        <v>1007</v>
      </c>
      <c r="E187" s="166">
        <v>36</v>
      </c>
      <c r="F187" s="167">
        <v>9779</v>
      </c>
      <c r="G187" s="167">
        <v>4203</v>
      </c>
      <c r="H187" s="168">
        <v>0.19999999999999998</v>
      </c>
      <c r="I187" s="169">
        <v>0.65616116167297267</v>
      </c>
      <c r="J187" s="167">
        <v>3362.4</v>
      </c>
      <c r="K187" s="170">
        <v>121046.40000000001</v>
      </c>
      <c r="L187" s="71">
        <v>5</v>
      </c>
      <c r="M187" s="71"/>
      <c r="N187" s="93"/>
      <c r="O187" s="71"/>
      <c r="P187" s="71"/>
      <c r="Q187" s="71"/>
      <c r="R187" s="71"/>
      <c r="S187" s="71"/>
      <c r="T187" s="71"/>
      <c r="U187" s="71"/>
      <c r="V187" s="71"/>
      <c r="W187" s="71"/>
      <c r="X187" s="71"/>
      <c r="Y187" s="71"/>
      <c r="Z187" s="71"/>
      <c r="AA187" s="71"/>
      <c r="AB187" s="71"/>
      <c r="AC187" s="71"/>
      <c r="AD187" s="71"/>
      <c r="AE187" s="71"/>
      <c r="AF187" s="71"/>
      <c r="AG187" s="96"/>
      <c r="AH187" s="71"/>
      <c r="AI187" s="71"/>
      <c r="AJ187" s="71"/>
      <c r="AK187" s="71">
        <f t="shared" ref="AK187:AK188" si="26">SUBTOTAL(9,L187:AJ187)</f>
        <v>5</v>
      </c>
      <c r="AL187" s="81">
        <f t="shared" ref="AL187:AL188" si="27">+J187*AK187</f>
        <v>16812</v>
      </c>
    </row>
    <row r="188" spans="1:38">
      <c r="A188" s="165">
        <v>189</v>
      </c>
      <c r="B188" s="184" t="s">
        <v>1008</v>
      </c>
      <c r="C188" s="179" t="s">
        <v>1009</v>
      </c>
      <c r="D188" s="187" t="s">
        <v>1007</v>
      </c>
      <c r="E188" s="166">
        <v>782</v>
      </c>
      <c r="F188" s="167">
        <v>10813</v>
      </c>
      <c r="G188" s="167">
        <v>2019</v>
      </c>
      <c r="H188" s="168">
        <v>0.25</v>
      </c>
      <c r="I188" s="169">
        <v>0.85996023305280678</v>
      </c>
      <c r="J188" s="167">
        <v>1514.25</v>
      </c>
      <c r="K188" s="170">
        <v>1184143.5</v>
      </c>
      <c r="L188" s="79">
        <v>400</v>
      </c>
      <c r="M188" s="79">
        <v>40</v>
      </c>
      <c r="N188" s="200">
        <v>25</v>
      </c>
      <c r="O188" s="71"/>
      <c r="P188" s="79">
        <v>40</v>
      </c>
      <c r="Q188" s="79">
        <v>30</v>
      </c>
      <c r="R188" s="71">
        <v>50</v>
      </c>
      <c r="S188" s="71">
        <v>20</v>
      </c>
      <c r="T188" s="79">
        <v>40</v>
      </c>
      <c r="U188" s="79">
        <v>20</v>
      </c>
      <c r="V188" s="79">
        <v>40</v>
      </c>
      <c r="W188" s="71"/>
      <c r="X188" s="71">
        <v>10</v>
      </c>
      <c r="Y188" s="79">
        <v>10</v>
      </c>
      <c r="Z188" s="79">
        <v>10</v>
      </c>
      <c r="AA188" s="96">
        <v>30</v>
      </c>
      <c r="AB188" s="71">
        <v>10</v>
      </c>
      <c r="AC188" s="96">
        <v>10</v>
      </c>
      <c r="AD188" s="71">
        <v>15</v>
      </c>
      <c r="AE188" s="96">
        <v>40</v>
      </c>
      <c r="AF188" s="96">
        <v>15</v>
      </c>
      <c r="AG188" s="96"/>
      <c r="AH188" s="79">
        <v>20</v>
      </c>
      <c r="AI188" s="96">
        <v>15</v>
      </c>
      <c r="AJ188" s="71"/>
      <c r="AK188" s="96">
        <f t="shared" si="26"/>
        <v>890</v>
      </c>
      <c r="AL188" s="81">
        <f t="shared" si="27"/>
        <v>1347682.5</v>
      </c>
    </row>
    <row r="189" spans="1:38" hidden="1">
      <c r="A189" s="165">
        <v>190</v>
      </c>
      <c r="B189" s="184" t="s">
        <v>1010</v>
      </c>
      <c r="C189" s="179" t="s">
        <v>1011</v>
      </c>
      <c r="D189" s="187" t="s">
        <v>1012</v>
      </c>
      <c r="E189" s="166">
        <v>0</v>
      </c>
      <c r="F189" s="167">
        <v>0</v>
      </c>
      <c r="G189" s="167">
        <v>0</v>
      </c>
      <c r="H189" s="168">
        <v>0</v>
      </c>
      <c r="I189" s="169">
        <v>0</v>
      </c>
      <c r="J189" s="167">
        <v>0</v>
      </c>
      <c r="K189" s="170">
        <v>0</v>
      </c>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71"/>
      <c r="AJ189" s="71"/>
      <c r="AK189" s="71"/>
      <c r="AL189" s="71"/>
    </row>
    <row r="190" spans="1:38" hidden="1">
      <c r="A190" s="165">
        <v>191</v>
      </c>
      <c r="B190" s="184" t="s">
        <v>1013</v>
      </c>
      <c r="C190" s="179" t="s">
        <v>1014</v>
      </c>
      <c r="D190" s="187" t="s">
        <v>1015</v>
      </c>
      <c r="E190" s="166">
        <v>0</v>
      </c>
      <c r="F190" s="167">
        <v>0</v>
      </c>
      <c r="G190" s="167">
        <v>0</v>
      </c>
      <c r="H190" s="168">
        <v>0</v>
      </c>
      <c r="I190" s="169">
        <v>0</v>
      </c>
      <c r="J190" s="167">
        <v>0</v>
      </c>
      <c r="K190" s="170">
        <v>0</v>
      </c>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71"/>
      <c r="AJ190" s="71"/>
      <c r="AK190" s="71"/>
      <c r="AL190" s="71"/>
    </row>
    <row r="191" spans="1:38" hidden="1">
      <c r="A191" s="165">
        <v>192</v>
      </c>
      <c r="B191" s="184" t="s">
        <v>1016</v>
      </c>
      <c r="C191" s="179" t="s">
        <v>1017</v>
      </c>
      <c r="D191" s="187" t="s">
        <v>1015</v>
      </c>
      <c r="E191" s="166">
        <v>0</v>
      </c>
      <c r="F191" s="167">
        <v>0</v>
      </c>
      <c r="G191" s="167">
        <v>0</v>
      </c>
      <c r="H191" s="168">
        <v>0</v>
      </c>
      <c r="I191" s="169">
        <v>0</v>
      </c>
      <c r="J191" s="167">
        <v>0</v>
      </c>
      <c r="K191" s="170">
        <v>0</v>
      </c>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71"/>
      <c r="AJ191" s="71"/>
      <c r="AK191" s="71"/>
      <c r="AL191" s="71"/>
    </row>
    <row r="192" spans="1:38">
      <c r="A192" s="165">
        <v>193</v>
      </c>
      <c r="B192" s="184" t="s">
        <v>1018</v>
      </c>
      <c r="C192" s="179" t="s">
        <v>1019</v>
      </c>
      <c r="D192" s="187" t="s">
        <v>1020</v>
      </c>
      <c r="E192" s="166">
        <v>210</v>
      </c>
      <c r="F192" s="167">
        <v>20916</v>
      </c>
      <c r="G192" s="167">
        <v>10384</v>
      </c>
      <c r="H192" s="168">
        <v>0.25</v>
      </c>
      <c r="I192" s="169">
        <v>0.627653471026965</v>
      </c>
      <c r="J192" s="167">
        <v>7788</v>
      </c>
      <c r="K192" s="170">
        <v>1635480</v>
      </c>
      <c r="L192" s="71">
        <v>20</v>
      </c>
      <c r="M192" s="79">
        <v>10</v>
      </c>
      <c r="N192" s="200">
        <v>10</v>
      </c>
      <c r="O192" s="71"/>
      <c r="P192" s="71">
        <v>10</v>
      </c>
      <c r="Q192" s="79">
        <v>10</v>
      </c>
      <c r="R192" s="71">
        <v>10</v>
      </c>
      <c r="S192" s="71">
        <v>10</v>
      </c>
      <c r="T192" s="79">
        <v>10</v>
      </c>
      <c r="U192" s="79">
        <v>10</v>
      </c>
      <c r="V192" s="79">
        <v>10</v>
      </c>
      <c r="W192" s="71">
        <v>10</v>
      </c>
      <c r="X192" s="71">
        <v>8</v>
      </c>
      <c r="Y192" s="79">
        <v>6</v>
      </c>
      <c r="Z192" s="79">
        <v>6</v>
      </c>
      <c r="AA192" s="71">
        <v>10</v>
      </c>
      <c r="AB192" s="71">
        <v>6</v>
      </c>
      <c r="AC192" s="71">
        <v>8</v>
      </c>
      <c r="AD192" s="71">
        <v>15</v>
      </c>
      <c r="AE192" s="71">
        <v>10</v>
      </c>
      <c r="AF192" s="71"/>
      <c r="AG192" s="96">
        <v>6</v>
      </c>
      <c r="AH192" s="79">
        <v>4</v>
      </c>
      <c r="AI192" s="96">
        <v>4</v>
      </c>
      <c r="AJ192" s="96">
        <v>10</v>
      </c>
      <c r="AK192" s="96">
        <f>SUBTOTAL(9,L192:AJ192)</f>
        <v>213</v>
      </c>
      <c r="AL192" s="81">
        <f>+J192*AK192</f>
        <v>1658844</v>
      </c>
    </row>
    <row r="193" spans="1:38" hidden="1">
      <c r="A193" s="165">
        <v>194</v>
      </c>
      <c r="B193" s="184" t="s">
        <v>1021</v>
      </c>
      <c r="C193" s="179" t="s">
        <v>1022</v>
      </c>
      <c r="D193" s="187" t="s">
        <v>1</v>
      </c>
      <c r="E193" s="166">
        <v>0</v>
      </c>
      <c r="F193" s="167">
        <v>0</v>
      </c>
      <c r="G193" s="167">
        <v>0</v>
      </c>
      <c r="H193" s="168">
        <v>0</v>
      </c>
      <c r="I193" s="169">
        <v>0</v>
      </c>
      <c r="J193" s="167">
        <v>0</v>
      </c>
      <c r="K193" s="170">
        <v>0</v>
      </c>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71"/>
      <c r="AJ193" s="71"/>
      <c r="AK193" s="71"/>
      <c r="AL193" s="71"/>
    </row>
    <row r="194" spans="1:38" hidden="1">
      <c r="A194" s="165">
        <v>195</v>
      </c>
      <c r="B194" s="184" t="s">
        <v>1023</v>
      </c>
      <c r="C194" s="179" t="s">
        <v>1024</v>
      </c>
      <c r="D194" s="187" t="s">
        <v>1</v>
      </c>
      <c r="E194" s="166">
        <v>0</v>
      </c>
      <c r="F194" s="167">
        <v>0</v>
      </c>
      <c r="G194" s="167">
        <v>0</v>
      </c>
      <c r="H194" s="168">
        <v>0</v>
      </c>
      <c r="I194" s="169">
        <v>0</v>
      </c>
      <c r="J194" s="167">
        <v>0</v>
      </c>
      <c r="K194" s="170">
        <v>0</v>
      </c>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71"/>
      <c r="AJ194" s="71"/>
      <c r="AK194" s="71"/>
      <c r="AL194" s="71"/>
    </row>
    <row r="195" spans="1:38" hidden="1">
      <c r="A195" s="165">
        <v>196</v>
      </c>
      <c r="B195" s="184" t="s">
        <v>1025</v>
      </c>
      <c r="C195" s="179" t="s">
        <v>1026</v>
      </c>
      <c r="D195" s="187" t="s">
        <v>1</v>
      </c>
      <c r="E195" s="166">
        <v>0</v>
      </c>
      <c r="F195" s="167">
        <v>0</v>
      </c>
      <c r="G195" s="167">
        <v>0</v>
      </c>
      <c r="H195" s="168">
        <v>0</v>
      </c>
      <c r="I195" s="169">
        <v>0</v>
      </c>
      <c r="J195" s="167">
        <v>0</v>
      </c>
      <c r="K195" s="170">
        <v>0</v>
      </c>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71"/>
      <c r="AJ195" s="71"/>
      <c r="AK195" s="71"/>
      <c r="AL195" s="71"/>
    </row>
    <row r="196" spans="1:38" hidden="1">
      <c r="A196" s="165">
        <v>197</v>
      </c>
      <c r="B196" s="184" t="s">
        <v>1027</v>
      </c>
      <c r="C196" s="179" t="s">
        <v>1028</v>
      </c>
      <c r="D196" s="187" t="s">
        <v>1</v>
      </c>
      <c r="E196" s="166">
        <v>12</v>
      </c>
      <c r="F196" s="167">
        <v>86605</v>
      </c>
      <c r="G196" s="167">
        <v>41930</v>
      </c>
      <c r="H196" s="168">
        <v>0.25</v>
      </c>
      <c r="I196" s="169">
        <v>0.63688586109347034</v>
      </c>
      <c r="J196" s="167">
        <v>31447.5</v>
      </c>
      <c r="K196" s="170">
        <v>377370</v>
      </c>
      <c r="L196" s="71"/>
      <c r="M196" s="71"/>
      <c r="N196" s="93"/>
      <c r="O196" s="71"/>
      <c r="P196" s="71"/>
      <c r="Q196" s="71"/>
      <c r="R196" s="71"/>
      <c r="S196" s="71"/>
      <c r="T196" s="71"/>
      <c r="U196" s="71"/>
      <c r="V196" s="71"/>
      <c r="W196" s="71"/>
      <c r="X196" s="71"/>
      <c r="Y196" s="71"/>
      <c r="Z196" s="71"/>
      <c r="AA196" s="71"/>
      <c r="AB196" s="71"/>
      <c r="AC196" s="71"/>
      <c r="AD196" s="71"/>
      <c r="AE196" s="71"/>
      <c r="AF196" s="71"/>
      <c r="AG196" s="96"/>
      <c r="AH196" s="71"/>
      <c r="AI196" s="71"/>
      <c r="AJ196" s="71"/>
      <c r="AK196" s="71">
        <f t="shared" ref="AK196:AK200" si="28">SUBTOTAL(9,L196:AJ196)</f>
        <v>0</v>
      </c>
      <c r="AL196" s="81">
        <f t="shared" ref="AL196:AL200" si="29">+J196*AK196</f>
        <v>0</v>
      </c>
    </row>
    <row r="197" spans="1:38" hidden="1">
      <c r="A197" s="165">
        <v>198</v>
      </c>
      <c r="B197" s="184" t="s">
        <v>1029</v>
      </c>
      <c r="C197" s="179" t="s">
        <v>1030</v>
      </c>
      <c r="D197" s="187" t="s">
        <v>1</v>
      </c>
      <c r="E197" s="166">
        <v>8</v>
      </c>
      <c r="F197" s="167">
        <v>59315</v>
      </c>
      <c r="G197" s="167">
        <v>35712</v>
      </c>
      <c r="H197" s="168">
        <v>0.25</v>
      </c>
      <c r="I197" s="169">
        <v>0.5484447441625222</v>
      </c>
      <c r="J197" s="167">
        <v>26784</v>
      </c>
      <c r="K197" s="170">
        <v>214272</v>
      </c>
      <c r="L197" s="71"/>
      <c r="M197" s="71"/>
      <c r="N197" s="93"/>
      <c r="O197" s="71"/>
      <c r="P197" s="71"/>
      <c r="Q197" s="71"/>
      <c r="R197" s="71"/>
      <c r="S197" s="71"/>
      <c r="T197" s="71"/>
      <c r="U197" s="71"/>
      <c r="V197" s="71"/>
      <c r="W197" s="71"/>
      <c r="X197" s="71"/>
      <c r="Y197" s="71"/>
      <c r="Z197" s="71"/>
      <c r="AA197" s="71"/>
      <c r="AB197" s="71"/>
      <c r="AC197" s="71"/>
      <c r="AD197" s="71"/>
      <c r="AE197" s="71"/>
      <c r="AF197" s="71"/>
      <c r="AG197" s="96"/>
      <c r="AH197" s="71"/>
      <c r="AI197" s="71"/>
      <c r="AJ197" s="71"/>
      <c r="AK197" s="71">
        <f t="shared" si="28"/>
        <v>0</v>
      </c>
      <c r="AL197" s="81">
        <f t="shared" si="29"/>
        <v>0</v>
      </c>
    </row>
    <row r="198" spans="1:38" hidden="1">
      <c r="A198" s="165">
        <v>199</v>
      </c>
      <c r="B198" s="184" t="s">
        <v>1031</v>
      </c>
      <c r="C198" s="179" t="s">
        <v>1032</v>
      </c>
      <c r="D198" s="187" t="s">
        <v>1</v>
      </c>
      <c r="E198" s="166">
        <v>19</v>
      </c>
      <c r="F198" s="167">
        <v>45621</v>
      </c>
      <c r="G198" s="167">
        <v>18695</v>
      </c>
      <c r="H198" s="168">
        <v>0.25</v>
      </c>
      <c r="I198" s="169">
        <v>0.69265798645360688</v>
      </c>
      <c r="J198" s="167">
        <v>14021.25</v>
      </c>
      <c r="K198" s="170">
        <v>266403.75</v>
      </c>
      <c r="L198" s="71"/>
      <c r="M198" s="71"/>
      <c r="N198" s="93"/>
      <c r="O198" s="71"/>
      <c r="P198" s="71"/>
      <c r="Q198" s="71"/>
      <c r="R198" s="71"/>
      <c r="S198" s="71"/>
      <c r="T198" s="71"/>
      <c r="U198" s="71"/>
      <c r="V198" s="71"/>
      <c r="W198" s="71"/>
      <c r="X198" s="71"/>
      <c r="Y198" s="71"/>
      <c r="Z198" s="71"/>
      <c r="AA198" s="71"/>
      <c r="AB198" s="71"/>
      <c r="AC198" s="71"/>
      <c r="AD198" s="71"/>
      <c r="AE198" s="71"/>
      <c r="AF198" s="71"/>
      <c r="AG198" s="96"/>
      <c r="AH198" s="71"/>
      <c r="AI198" s="71"/>
      <c r="AJ198" s="71"/>
      <c r="AK198" s="71">
        <f t="shared" si="28"/>
        <v>0</v>
      </c>
      <c r="AL198" s="81">
        <f t="shared" si="29"/>
        <v>0</v>
      </c>
    </row>
    <row r="199" spans="1:38" hidden="1">
      <c r="A199" s="165">
        <v>200</v>
      </c>
      <c r="B199" s="184" t="s">
        <v>1033</v>
      </c>
      <c r="C199" s="179" t="s">
        <v>1034</v>
      </c>
      <c r="D199" s="187" t="s">
        <v>1</v>
      </c>
      <c r="E199" s="166">
        <v>9</v>
      </c>
      <c r="F199" s="167">
        <v>32761</v>
      </c>
      <c r="G199" s="167">
        <v>16747</v>
      </c>
      <c r="H199" s="168">
        <v>0.19999999999999998</v>
      </c>
      <c r="I199" s="169">
        <v>0.59105033423888154</v>
      </c>
      <c r="J199" s="167">
        <v>13397.6</v>
      </c>
      <c r="K199" s="170">
        <v>120578.40000000001</v>
      </c>
      <c r="L199" s="71"/>
      <c r="M199" s="71"/>
      <c r="N199" s="93"/>
      <c r="O199" s="71"/>
      <c r="P199" s="71"/>
      <c r="Q199" s="71"/>
      <c r="R199" s="71"/>
      <c r="S199" s="71"/>
      <c r="T199" s="71"/>
      <c r="U199" s="71"/>
      <c r="V199" s="71"/>
      <c r="W199" s="71"/>
      <c r="X199" s="71"/>
      <c r="Y199" s="71"/>
      <c r="Z199" s="71"/>
      <c r="AA199" s="71"/>
      <c r="AB199" s="71"/>
      <c r="AC199" s="71"/>
      <c r="AD199" s="71"/>
      <c r="AE199" s="71"/>
      <c r="AF199" s="71"/>
      <c r="AG199" s="96"/>
      <c r="AH199" s="71"/>
      <c r="AI199" s="71"/>
      <c r="AJ199" s="71"/>
      <c r="AK199" s="71">
        <f t="shared" si="28"/>
        <v>0</v>
      </c>
      <c r="AL199" s="81">
        <f t="shared" si="29"/>
        <v>0</v>
      </c>
    </row>
    <row r="200" spans="1:38" hidden="1">
      <c r="A200" s="165">
        <v>201</v>
      </c>
      <c r="B200" s="184" t="s">
        <v>1035</v>
      </c>
      <c r="C200" s="179" t="s">
        <v>1036</v>
      </c>
      <c r="D200" s="187" t="s">
        <v>1</v>
      </c>
      <c r="E200" s="166">
        <v>56</v>
      </c>
      <c r="F200" s="167">
        <v>3502</v>
      </c>
      <c r="G200" s="167">
        <v>2293</v>
      </c>
      <c r="H200" s="168">
        <v>0.19999999999999996</v>
      </c>
      <c r="I200" s="169">
        <v>0.47618503712164473</v>
      </c>
      <c r="J200" s="167">
        <v>1834.4</v>
      </c>
      <c r="K200" s="170">
        <v>102726.40000000001</v>
      </c>
      <c r="L200" s="71"/>
      <c r="M200" s="71"/>
      <c r="N200" s="93"/>
      <c r="O200" s="71"/>
      <c r="P200" s="71"/>
      <c r="Q200" s="71"/>
      <c r="R200" s="71"/>
      <c r="S200" s="71"/>
      <c r="T200" s="71"/>
      <c r="U200" s="71"/>
      <c r="V200" s="71"/>
      <c r="W200" s="71"/>
      <c r="X200" s="71"/>
      <c r="Y200" s="71"/>
      <c r="Z200" s="71"/>
      <c r="AA200" s="71"/>
      <c r="AB200" s="71"/>
      <c r="AC200" s="71"/>
      <c r="AD200" s="71"/>
      <c r="AE200" s="71"/>
      <c r="AF200" s="71"/>
      <c r="AG200" s="96"/>
      <c r="AH200" s="71"/>
      <c r="AI200" s="71"/>
      <c r="AJ200" s="71"/>
      <c r="AK200" s="71">
        <f t="shared" si="28"/>
        <v>0</v>
      </c>
      <c r="AL200" s="81">
        <f t="shared" si="29"/>
        <v>0</v>
      </c>
    </row>
    <row r="201" spans="1:38" hidden="1">
      <c r="A201" s="165">
        <v>202</v>
      </c>
      <c r="B201" s="184" t="s">
        <v>1037</v>
      </c>
      <c r="C201" s="179" t="s">
        <v>1038</v>
      </c>
      <c r="D201" s="187" t="s">
        <v>1</v>
      </c>
      <c r="E201" s="166">
        <v>0</v>
      </c>
      <c r="F201" s="167">
        <v>0</v>
      </c>
      <c r="G201" s="167">
        <v>0</v>
      </c>
      <c r="H201" s="168">
        <v>0</v>
      </c>
      <c r="I201" s="169">
        <v>0</v>
      </c>
      <c r="J201" s="167">
        <v>0</v>
      </c>
      <c r="K201" s="170">
        <v>0</v>
      </c>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71"/>
      <c r="AJ201" s="71"/>
      <c r="AK201" s="71"/>
      <c r="AL201" s="71"/>
    </row>
    <row r="202" spans="1:38" hidden="1">
      <c r="A202" s="165">
        <v>203</v>
      </c>
      <c r="B202" s="184" t="s">
        <v>1039</v>
      </c>
      <c r="C202" s="179" t="s">
        <v>1040</v>
      </c>
      <c r="D202" s="187" t="s">
        <v>1</v>
      </c>
      <c r="E202" s="166">
        <v>0</v>
      </c>
      <c r="F202" s="167">
        <v>0</v>
      </c>
      <c r="G202" s="167">
        <v>0</v>
      </c>
      <c r="H202" s="168">
        <v>0</v>
      </c>
      <c r="I202" s="169">
        <v>0</v>
      </c>
      <c r="J202" s="167">
        <v>0</v>
      </c>
      <c r="K202" s="170">
        <v>0</v>
      </c>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71"/>
      <c r="AJ202" s="71"/>
      <c r="AK202" s="71"/>
      <c r="AL202" s="71"/>
    </row>
    <row r="203" spans="1:38" hidden="1">
      <c r="A203" s="165">
        <v>204</v>
      </c>
      <c r="B203" s="184" t="s">
        <v>1041</v>
      </c>
      <c r="C203" s="179" t="s">
        <v>1042</v>
      </c>
      <c r="D203" s="187" t="s">
        <v>1</v>
      </c>
      <c r="E203" s="166">
        <v>0</v>
      </c>
      <c r="F203" s="167">
        <v>0</v>
      </c>
      <c r="G203" s="167">
        <v>0</v>
      </c>
      <c r="H203" s="168">
        <v>0</v>
      </c>
      <c r="I203" s="169">
        <v>0</v>
      </c>
      <c r="J203" s="167">
        <v>0</v>
      </c>
      <c r="K203" s="170">
        <v>0</v>
      </c>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71"/>
      <c r="AJ203" s="71"/>
      <c r="AK203" s="71"/>
      <c r="AL203" s="71"/>
    </row>
    <row r="204" spans="1:38">
      <c r="A204" s="165">
        <v>205</v>
      </c>
      <c r="B204" s="184" t="s">
        <v>1043</v>
      </c>
      <c r="C204" s="179" t="s">
        <v>1044</v>
      </c>
      <c r="D204" s="187" t="s">
        <v>1</v>
      </c>
      <c r="E204" s="166">
        <v>57</v>
      </c>
      <c r="F204" s="167">
        <v>6310</v>
      </c>
      <c r="G204" s="167">
        <v>2242</v>
      </c>
      <c r="H204" s="168">
        <v>0.20000000000000004</v>
      </c>
      <c r="I204" s="169">
        <v>0.71575277337559429</v>
      </c>
      <c r="J204" s="167">
        <v>1793.6</v>
      </c>
      <c r="K204" s="170">
        <v>102235.2</v>
      </c>
      <c r="L204" s="71">
        <v>10</v>
      </c>
      <c r="M204" s="71"/>
      <c r="N204" s="93"/>
      <c r="O204" s="71"/>
      <c r="P204" s="71"/>
      <c r="Q204" s="71"/>
      <c r="R204" s="71"/>
      <c r="S204" s="71"/>
      <c r="T204" s="71"/>
      <c r="U204" s="71"/>
      <c r="V204" s="71"/>
      <c r="W204" s="71"/>
      <c r="X204" s="71"/>
      <c r="Y204" s="71"/>
      <c r="Z204" s="71"/>
      <c r="AA204" s="71"/>
      <c r="AB204" s="71"/>
      <c r="AC204" s="71"/>
      <c r="AD204" s="71">
        <v>6</v>
      </c>
      <c r="AE204" s="71"/>
      <c r="AF204" s="71"/>
      <c r="AG204" s="96"/>
      <c r="AH204" s="71"/>
      <c r="AI204" s="71"/>
      <c r="AJ204" s="71"/>
      <c r="AK204" s="71">
        <f>SUBTOTAL(9,L204:AJ204)</f>
        <v>16</v>
      </c>
      <c r="AL204" s="81">
        <f>+J204*AK204</f>
        <v>28697.599999999999</v>
      </c>
    </row>
    <row r="205" spans="1:38" hidden="1">
      <c r="A205" s="165">
        <v>206</v>
      </c>
      <c r="B205" s="184" t="s">
        <v>1045</v>
      </c>
      <c r="C205" s="179" t="s">
        <v>1046</v>
      </c>
      <c r="D205" s="187" t="s">
        <v>1</v>
      </c>
      <c r="E205" s="166">
        <v>0</v>
      </c>
      <c r="F205" s="167">
        <v>0</v>
      </c>
      <c r="G205" s="167">
        <v>0</v>
      </c>
      <c r="H205" s="168">
        <v>0</v>
      </c>
      <c r="I205" s="169">
        <v>0</v>
      </c>
      <c r="J205" s="167">
        <v>0</v>
      </c>
      <c r="K205" s="170">
        <v>0</v>
      </c>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71"/>
      <c r="AJ205" s="71"/>
      <c r="AK205" s="71"/>
      <c r="AL205" s="71"/>
    </row>
    <row r="206" spans="1:38">
      <c r="A206" s="165">
        <v>207</v>
      </c>
      <c r="B206" s="184" t="s">
        <v>1047</v>
      </c>
      <c r="C206" s="179" t="s">
        <v>1048</v>
      </c>
      <c r="D206" s="187" t="s">
        <v>1</v>
      </c>
      <c r="E206" s="166">
        <v>110</v>
      </c>
      <c r="F206" s="167">
        <v>3306</v>
      </c>
      <c r="G206" s="167">
        <v>1492</v>
      </c>
      <c r="H206" s="168">
        <v>0.20000000000000007</v>
      </c>
      <c r="I206" s="169">
        <v>0.63895946763460376</v>
      </c>
      <c r="J206" s="167">
        <v>1193.5999999999999</v>
      </c>
      <c r="K206" s="170">
        <v>131296</v>
      </c>
      <c r="L206" s="71">
        <v>20</v>
      </c>
      <c r="M206" s="71">
        <v>2</v>
      </c>
      <c r="N206" s="93">
        <v>2</v>
      </c>
      <c r="O206" s="71"/>
      <c r="P206" s="71">
        <v>2</v>
      </c>
      <c r="Q206" s="71">
        <v>2</v>
      </c>
      <c r="R206" s="71">
        <v>2</v>
      </c>
      <c r="S206" s="71">
        <v>2</v>
      </c>
      <c r="T206" s="71">
        <v>2</v>
      </c>
      <c r="U206" s="71">
        <v>2</v>
      </c>
      <c r="V206" s="71">
        <v>2</v>
      </c>
      <c r="W206" s="71">
        <v>2</v>
      </c>
      <c r="X206" s="71">
        <v>2</v>
      </c>
      <c r="Y206" s="71">
        <v>2</v>
      </c>
      <c r="Z206" s="71">
        <v>2</v>
      </c>
      <c r="AA206" s="71">
        <v>2</v>
      </c>
      <c r="AB206" s="71">
        <v>2</v>
      </c>
      <c r="AC206" s="71"/>
      <c r="AD206" s="71"/>
      <c r="AE206" s="71">
        <v>4</v>
      </c>
      <c r="AF206" s="71"/>
      <c r="AG206" s="96">
        <v>8</v>
      </c>
      <c r="AH206" s="71"/>
      <c r="AI206" s="71">
        <v>5</v>
      </c>
      <c r="AJ206" s="71"/>
      <c r="AK206" s="71">
        <f>SUBTOTAL(9,L206:AJ206)</f>
        <v>67</v>
      </c>
      <c r="AL206" s="81">
        <f>+J206*AK206</f>
        <v>79971.199999999997</v>
      </c>
    </row>
    <row r="207" spans="1:38" hidden="1">
      <c r="A207" s="165">
        <v>208</v>
      </c>
      <c r="B207" s="184" t="s">
        <v>1049</v>
      </c>
      <c r="C207" s="179" t="s">
        <v>1050</v>
      </c>
      <c r="D207" s="187" t="s">
        <v>1</v>
      </c>
      <c r="E207" s="166">
        <v>0</v>
      </c>
      <c r="F207" s="167">
        <v>0</v>
      </c>
      <c r="G207" s="167">
        <v>0</v>
      </c>
      <c r="H207" s="168">
        <v>0</v>
      </c>
      <c r="I207" s="169">
        <v>0</v>
      </c>
      <c r="J207" s="167">
        <v>0</v>
      </c>
      <c r="K207" s="170">
        <v>0</v>
      </c>
      <c r="L207" s="71"/>
      <c r="M207" s="71"/>
      <c r="N207" s="71"/>
      <c r="O207" s="71"/>
      <c r="P207" s="71"/>
      <c r="Q207" s="71"/>
      <c r="R207" s="71"/>
      <c r="S207" s="71"/>
      <c r="T207" s="71"/>
      <c r="U207" s="71"/>
      <c r="V207" s="71"/>
      <c r="W207" s="71"/>
      <c r="X207" s="71"/>
      <c r="Y207" s="71"/>
      <c r="Z207" s="71"/>
      <c r="AA207" s="71"/>
      <c r="AB207" s="71"/>
      <c r="AC207" s="71"/>
      <c r="AD207" s="71"/>
      <c r="AE207" s="71"/>
      <c r="AF207" s="71"/>
      <c r="AG207" s="71"/>
      <c r="AH207" s="71"/>
      <c r="AI207" s="71"/>
      <c r="AJ207" s="71"/>
      <c r="AK207" s="71"/>
      <c r="AL207" s="71"/>
    </row>
    <row r="208" spans="1:38" hidden="1">
      <c r="A208" s="165">
        <v>209</v>
      </c>
      <c r="B208" s="184" t="s">
        <v>1051</v>
      </c>
      <c r="C208" s="179" t="s">
        <v>1050</v>
      </c>
      <c r="D208" s="187" t="s">
        <v>1</v>
      </c>
      <c r="E208" s="166">
        <v>0</v>
      </c>
      <c r="F208" s="167">
        <v>0</v>
      </c>
      <c r="G208" s="167">
        <v>0</v>
      </c>
      <c r="H208" s="168">
        <v>0</v>
      </c>
      <c r="I208" s="169">
        <v>0</v>
      </c>
      <c r="J208" s="167">
        <v>0</v>
      </c>
      <c r="K208" s="170">
        <v>0</v>
      </c>
      <c r="L208" s="71"/>
      <c r="M208" s="71"/>
      <c r="N208" s="71"/>
      <c r="O208" s="71"/>
      <c r="P208" s="71"/>
      <c r="Q208" s="71"/>
      <c r="R208" s="71"/>
      <c r="S208" s="71"/>
      <c r="T208" s="71"/>
      <c r="U208" s="71"/>
      <c r="V208" s="71"/>
      <c r="W208" s="71"/>
      <c r="X208" s="71"/>
      <c r="Y208" s="71"/>
      <c r="Z208" s="71"/>
      <c r="AA208" s="71"/>
      <c r="AB208" s="71"/>
      <c r="AC208" s="71"/>
      <c r="AD208" s="71"/>
      <c r="AE208" s="71"/>
      <c r="AF208" s="71"/>
      <c r="AG208" s="71"/>
      <c r="AH208" s="71"/>
      <c r="AI208" s="71"/>
      <c r="AJ208" s="71"/>
      <c r="AK208" s="71"/>
      <c r="AL208" s="71"/>
    </row>
    <row r="209" spans="1:38" hidden="1">
      <c r="A209" s="165">
        <v>210</v>
      </c>
      <c r="B209" s="184" t="s">
        <v>1052</v>
      </c>
      <c r="C209" s="179" t="s">
        <v>1053</v>
      </c>
      <c r="D209" s="187" t="s">
        <v>1</v>
      </c>
      <c r="E209" s="166">
        <v>0</v>
      </c>
      <c r="F209" s="167">
        <v>0</v>
      </c>
      <c r="G209" s="167">
        <v>0</v>
      </c>
      <c r="H209" s="168">
        <v>0</v>
      </c>
      <c r="I209" s="169">
        <v>0</v>
      </c>
      <c r="J209" s="167">
        <v>0</v>
      </c>
      <c r="K209" s="170">
        <v>0</v>
      </c>
      <c r="L209" s="71"/>
      <c r="M209" s="71"/>
      <c r="N209" s="71"/>
      <c r="O209" s="71"/>
      <c r="P209" s="71"/>
      <c r="Q209" s="71"/>
      <c r="R209" s="71"/>
      <c r="S209" s="71"/>
      <c r="T209" s="71"/>
      <c r="U209" s="71"/>
      <c r="V209" s="71"/>
      <c r="W209" s="71"/>
      <c r="X209" s="71"/>
      <c r="Y209" s="71"/>
      <c r="Z209" s="71"/>
      <c r="AA209" s="71"/>
      <c r="AB209" s="71"/>
      <c r="AC209" s="71"/>
      <c r="AD209" s="71"/>
      <c r="AE209" s="71"/>
      <c r="AF209" s="71"/>
      <c r="AG209" s="71"/>
      <c r="AH209" s="71"/>
      <c r="AI209" s="71"/>
      <c r="AJ209" s="71"/>
      <c r="AK209" s="71"/>
      <c r="AL209" s="71"/>
    </row>
    <row r="210" spans="1:38" hidden="1">
      <c r="A210" s="165">
        <v>211</v>
      </c>
      <c r="B210" s="184" t="s">
        <v>1054</v>
      </c>
      <c r="C210" s="179" t="s">
        <v>1055</v>
      </c>
      <c r="D210" s="187" t="s">
        <v>1</v>
      </c>
      <c r="E210" s="166">
        <v>20</v>
      </c>
      <c r="F210" s="167">
        <v>3434</v>
      </c>
      <c r="G210" s="167">
        <v>1683</v>
      </c>
      <c r="H210" s="168">
        <v>0.19999999999999996</v>
      </c>
      <c r="I210" s="169">
        <v>0.60792079207920791</v>
      </c>
      <c r="J210" s="167">
        <v>1346.4</v>
      </c>
      <c r="K210" s="170">
        <v>26928</v>
      </c>
      <c r="L210" s="71"/>
      <c r="M210" s="71"/>
      <c r="N210" s="93"/>
      <c r="O210" s="71"/>
      <c r="P210" s="71"/>
      <c r="Q210" s="71"/>
      <c r="R210" s="71"/>
      <c r="S210" s="71"/>
      <c r="T210" s="71"/>
      <c r="U210" s="71"/>
      <c r="V210" s="71"/>
      <c r="W210" s="71"/>
      <c r="X210" s="71"/>
      <c r="Y210" s="71"/>
      <c r="Z210" s="71"/>
      <c r="AA210" s="71"/>
      <c r="AB210" s="71"/>
      <c r="AC210" s="71"/>
      <c r="AD210" s="71"/>
      <c r="AE210" s="71"/>
      <c r="AF210" s="71"/>
      <c r="AG210" s="96"/>
      <c r="AH210" s="71"/>
      <c r="AI210" s="71"/>
      <c r="AJ210" s="71"/>
      <c r="AK210" s="71">
        <f>SUBTOTAL(9,L210:AJ210)</f>
        <v>0</v>
      </c>
      <c r="AL210" s="81">
        <f>+J210*AK210</f>
        <v>0</v>
      </c>
    </row>
    <row r="211" spans="1:38" hidden="1">
      <c r="A211" s="165">
        <v>212</v>
      </c>
      <c r="B211" s="184" t="s">
        <v>1056</v>
      </c>
      <c r="C211" s="179" t="s">
        <v>1057</v>
      </c>
      <c r="D211" s="187" t="s">
        <v>1</v>
      </c>
      <c r="E211" s="166">
        <v>0</v>
      </c>
      <c r="F211" s="167">
        <v>0</v>
      </c>
      <c r="G211" s="167">
        <v>0</v>
      </c>
      <c r="H211" s="168">
        <v>0</v>
      </c>
      <c r="I211" s="169">
        <v>0</v>
      </c>
      <c r="J211" s="167">
        <v>0</v>
      </c>
      <c r="K211" s="170">
        <v>0</v>
      </c>
      <c r="L211" s="71"/>
      <c r="M211" s="71"/>
      <c r="N211" s="71"/>
      <c r="O211" s="71"/>
      <c r="P211" s="71"/>
      <c r="Q211" s="71"/>
      <c r="R211" s="71"/>
      <c r="S211" s="71"/>
      <c r="T211" s="71"/>
      <c r="U211" s="71"/>
      <c r="V211" s="71"/>
      <c r="W211" s="71"/>
      <c r="X211" s="71"/>
      <c r="Y211" s="71"/>
      <c r="Z211" s="71"/>
      <c r="AA211" s="71"/>
      <c r="AB211" s="71"/>
      <c r="AC211" s="71"/>
      <c r="AD211" s="71"/>
      <c r="AE211" s="71"/>
      <c r="AF211" s="71"/>
      <c r="AG211" s="71"/>
      <c r="AH211" s="71"/>
      <c r="AI211" s="71"/>
      <c r="AJ211" s="71"/>
      <c r="AK211" s="71"/>
      <c r="AL211" s="71"/>
    </row>
    <row r="212" spans="1:38" hidden="1">
      <c r="A212" s="165">
        <v>213</v>
      </c>
      <c r="B212" s="184" t="s">
        <v>1058</v>
      </c>
      <c r="C212" s="179" t="s">
        <v>1057</v>
      </c>
      <c r="D212" s="187" t="s">
        <v>1</v>
      </c>
      <c r="E212" s="166">
        <v>0</v>
      </c>
      <c r="F212" s="167">
        <v>0</v>
      </c>
      <c r="G212" s="167">
        <v>0</v>
      </c>
      <c r="H212" s="168">
        <v>0</v>
      </c>
      <c r="I212" s="169">
        <v>0</v>
      </c>
      <c r="J212" s="167">
        <v>0</v>
      </c>
      <c r="K212" s="170">
        <v>0</v>
      </c>
      <c r="L212" s="71"/>
      <c r="M212" s="71"/>
      <c r="N212" s="71"/>
      <c r="O212" s="71"/>
      <c r="P212" s="71"/>
      <c r="Q212" s="71"/>
      <c r="R212" s="71"/>
      <c r="S212" s="71"/>
      <c r="T212" s="71"/>
      <c r="U212" s="71"/>
      <c r="V212" s="71"/>
      <c r="W212" s="71"/>
      <c r="X212" s="71"/>
      <c r="Y212" s="71"/>
      <c r="Z212" s="71"/>
      <c r="AA212" s="71"/>
      <c r="AB212" s="71"/>
      <c r="AC212" s="71"/>
      <c r="AD212" s="71"/>
      <c r="AE212" s="71"/>
      <c r="AF212" s="71"/>
      <c r="AG212" s="71"/>
      <c r="AH212" s="71"/>
      <c r="AI212" s="71"/>
      <c r="AJ212" s="71"/>
      <c r="AK212" s="71"/>
      <c r="AL212" s="71"/>
    </row>
    <row r="213" spans="1:38" hidden="1">
      <c r="A213" s="165">
        <v>214</v>
      </c>
      <c r="B213" s="184" t="s">
        <v>1059</v>
      </c>
      <c r="C213" s="179" t="s">
        <v>1060</v>
      </c>
      <c r="D213" s="187" t="s">
        <v>1</v>
      </c>
      <c r="E213" s="166">
        <v>0</v>
      </c>
      <c r="F213" s="167">
        <v>0</v>
      </c>
      <c r="G213" s="167">
        <v>0</v>
      </c>
      <c r="H213" s="168">
        <v>0</v>
      </c>
      <c r="I213" s="169">
        <v>0</v>
      </c>
      <c r="J213" s="167">
        <v>0</v>
      </c>
      <c r="K213" s="170">
        <v>0</v>
      </c>
      <c r="L213" s="71"/>
      <c r="M213" s="71"/>
      <c r="N213" s="71"/>
      <c r="O213" s="71"/>
      <c r="P213" s="71"/>
      <c r="Q213" s="71"/>
      <c r="R213" s="71"/>
      <c r="S213" s="71"/>
      <c r="T213" s="71"/>
      <c r="U213" s="71"/>
      <c r="V213" s="71"/>
      <c r="W213" s="71"/>
      <c r="X213" s="71"/>
      <c r="Y213" s="71"/>
      <c r="Z213" s="71"/>
      <c r="AA213" s="71"/>
      <c r="AB213" s="71"/>
      <c r="AC213" s="71"/>
      <c r="AD213" s="71"/>
      <c r="AE213" s="71"/>
      <c r="AF213" s="71"/>
      <c r="AG213" s="71"/>
      <c r="AH213" s="71"/>
      <c r="AI213" s="71"/>
      <c r="AJ213" s="71"/>
      <c r="AK213" s="71"/>
      <c r="AL213" s="71"/>
    </row>
    <row r="214" spans="1:38" hidden="1">
      <c r="A214" s="165">
        <v>215</v>
      </c>
      <c r="B214" s="184" t="s">
        <v>1061</v>
      </c>
      <c r="C214" s="179" t="s">
        <v>1062</v>
      </c>
      <c r="D214" s="187" t="s">
        <v>1</v>
      </c>
      <c r="E214" s="166">
        <v>0</v>
      </c>
      <c r="F214" s="167">
        <v>0</v>
      </c>
      <c r="G214" s="167">
        <v>0</v>
      </c>
      <c r="H214" s="168">
        <v>0</v>
      </c>
      <c r="I214" s="169">
        <v>0</v>
      </c>
      <c r="J214" s="167">
        <v>0</v>
      </c>
      <c r="K214" s="170">
        <v>0</v>
      </c>
      <c r="L214" s="71"/>
      <c r="M214" s="71"/>
      <c r="N214" s="71"/>
      <c r="O214" s="71"/>
      <c r="P214" s="71"/>
      <c r="Q214" s="71"/>
      <c r="R214" s="71"/>
      <c r="S214" s="71"/>
      <c r="T214" s="71"/>
      <c r="U214" s="71"/>
      <c r="V214" s="71"/>
      <c r="W214" s="71"/>
      <c r="X214" s="71"/>
      <c r="Y214" s="71"/>
      <c r="Z214" s="71"/>
      <c r="AA214" s="71"/>
      <c r="AB214" s="71"/>
      <c r="AC214" s="71"/>
      <c r="AD214" s="71"/>
      <c r="AE214" s="71"/>
      <c r="AF214" s="71"/>
      <c r="AG214" s="71"/>
      <c r="AH214" s="71"/>
      <c r="AI214" s="71"/>
      <c r="AJ214" s="71"/>
      <c r="AK214" s="71"/>
      <c r="AL214" s="71"/>
    </row>
    <row r="215" spans="1:38" hidden="1">
      <c r="A215" s="165">
        <v>216</v>
      </c>
      <c r="B215" s="184" t="s">
        <v>1063</v>
      </c>
      <c r="C215" s="179" t="s">
        <v>1064</v>
      </c>
      <c r="D215" s="187" t="s">
        <v>1</v>
      </c>
      <c r="E215" s="166">
        <v>0</v>
      </c>
      <c r="F215" s="167">
        <v>0</v>
      </c>
      <c r="G215" s="167">
        <v>0</v>
      </c>
      <c r="H215" s="168">
        <v>0</v>
      </c>
      <c r="I215" s="169">
        <v>0</v>
      </c>
      <c r="J215" s="167">
        <v>0</v>
      </c>
      <c r="K215" s="170">
        <v>0</v>
      </c>
      <c r="L215" s="71"/>
      <c r="M215" s="71"/>
      <c r="N215" s="71"/>
      <c r="O215" s="71"/>
      <c r="P215" s="71"/>
      <c r="Q215" s="71"/>
      <c r="R215" s="71"/>
      <c r="S215" s="71"/>
      <c r="T215" s="71"/>
      <c r="U215" s="71"/>
      <c r="V215" s="71"/>
      <c r="W215" s="71"/>
      <c r="X215" s="71"/>
      <c r="Y215" s="71"/>
      <c r="Z215" s="71"/>
      <c r="AA215" s="71"/>
      <c r="AB215" s="71"/>
      <c r="AC215" s="71"/>
      <c r="AD215" s="71"/>
      <c r="AE215" s="71"/>
      <c r="AF215" s="71"/>
      <c r="AG215" s="71"/>
      <c r="AH215" s="71"/>
      <c r="AI215" s="71"/>
      <c r="AJ215" s="71"/>
      <c r="AK215" s="71"/>
      <c r="AL215" s="71"/>
    </row>
    <row r="216" spans="1:38" hidden="1">
      <c r="A216" s="165">
        <v>217</v>
      </c>
      <c r="B216" s="184" t="s">
        <v>1065</v>
      </c>
      <c r="C216" s="179" t="s">
        <v>1066</v>
      </c>
      <c r="D216" s="187" t="s">
        <v>1</v>
      </c>
      <c r="E216" s="166">
        <v>0</v>
      </c>
      <c r="F216" s="167">
        <v>0</v>
      </c>
      <c r="G216" s="167">
        <v>0</v>
      </c>
      <c r="H216" s="168">
        <v>0</v>
      </c>
      <c r="I216" s="169">
        <v>0</v>
      </c>
      <c r="J216" s="167">
        <v>0</v>
      </c>
      <c r="K216" s="170">
        <v>0</v>
      </c>
      <c r="L216" s="71"/>
      <c r="M216" s="71"/>
      <c r="N216" s="71"/>
      <c r="O216" s="71"/>
      <c r="P216" s="71"/>
      <c r="Q216" s="71"/>
      <c r="R216" s="71"/>
      <c r="S216" s="71"/>
      <c r="T216" s="71"/>
      <c r="U216" s="71"/>
      <c r="V216" s="71"/>
      <c r="W216" s="71"/>
      <c r="X216" s="71"/>
      <c r="Y216" s="71"/>
      <c r="Z216" s="71"/>
      <c r="AA216" s="71"/>
      <c r="AB216" s="71"/>
      <c r="AC216" s="71"/>
      <c r="AD216" s="71"/>
      <c r="AE216" s="71"/>
      <c r="AF216" s="71"/>
      <c r="AG216" s="71"/>
      <c r="AH216" s="71"/>
      <c r="AI216" s="71"/>
      <c r="AJ216" s="71"/>
      <c r="AK216" s="71"/>
      <c r="AL216" s="71"/>
    </row>
    <row r="217" spans="1:38" hidden="1">
      <c r="A217" s="165">
        <v>218</v>
      </c>
      <c r="B217" s="184" t="s">
        <v>1067</v>
      </c>
      <c r="C217" s="179" t="s">
        <v>1068</v>
      </c>
      <c r="D217" s="187" t="s">
        <v>1</v>
      </c>
      <c r="E217" s="166">
        <v>0</v>
      </c>
      <c r="F217" s="167">
        <v>0</v>
      </c>
      <c r="G217" s="167">
        <v>0</v>
      </c>
      <c r="H217" s="168">
        <v>0</v>
      </c>
      <c r="I217" s="169">
        <v>0</v>
      </c>
      <c r="J217" s="167">
        <v>0</v>
      </c>
      <c r="K217" s="170">
        <v>0</v>
      </c>
      <c r="L217" s="71"/>
      <c r="M217" s="71"/>
      <c r="N217" s="71"/>
      <c r="O217" s="71"/>
      <c r="P217" s="71"/>
      <c r="Q217" s="71"/>
      <c r="R217" s="71"/>
      <c r="S217" s="71"/>
      <c r="T217" s="71"/>
      <c r="U217" s="71"/>
      <c r="V217" s="71"/>
      <c r="W217" s="71"/>
      <c r="X217" s="71"/>
      <c r="Y217" s="71"/>
      <c r="Z217" s="71"/>
      <c r="AA217" s="71"/>
      <c r="AB217" s="71"/>
      <c r="AC217" s="71"/>
      <c r="AD217" s="71"/>
      <c r="AE217" s="71"/>
      <c r="AF217" s="71"/>
      <c r="AG217" s="71"/>
      <c r="AH217" s="71"/>
      <c r="AI217" s="71"/>
      <c r="AJ217" s="71"/>
      <c r="AK217" s="71"/>
      <c r="AL217" s="71"/>
    </row>
    <row r="218" spans="1:38" hidden="1">
      <c r="A218" s="165">
        <v>219</v>
      </c>
      <c r="B218" s="184" t="s">
        <v>1069</v>
      </c>
      <c r="C218" s="179" t="s">
        <v>1068</v>
      </c>
      <c r="D218" s="187" t="s">
        <v>1</v>
      </c>
      <c r="E218" s="166">
        <v>0</v>
      </c>
      <c r="F218" s="167">
        <v>0</v>
      </c>
      <c r="G218" s="167">
        <v>0</v>
      </c>
      <c r="H218" s="168">
        <v>0</v>
      </c>
      <c r="I218" s="169">
        <v>0</v>
      </c>
      <c r="J218" s="167">
        <v>0</v>
      </c>
      <c r="K218" s="170">
        <v>0</v>
      </c>
      <c r="L218" s="71"/>
      <c r="M218" s="71"/>
      <c r="N218" s="71"/>
      <c r="O218" s="71"/>
      <c r="P218" s="71"/>
      <c r="Q218" s="71"/>
      <c r="R218" s="71"/>
      <c r="S218" s="71"/>
      <c r="T218" s="71"/>
      <c r="U218" s="71"/>
      <c r="V218" s="71"/>
      <c r="W218" s="71"/>
      <c r="X218" s="71"/>
      <c r="Y218" s="71"/>
      <c r="Z218" s="71"/>
      <c r="AA218" s="71"/>
      <c r="AB218" s="71"/>
      <c r="AC218" s="71"/>
      <c r="AD218" s="71"/>
      <c r="AE218" s="71"/>
      <c r="AF218" s="71"/>
      <c r="AG218" s="71"/>
      <c r="AH218" s="71"/>
      <c r="AI218" s="71"/>
      <c r="AJ218" s="71"/>
      <c r="AK218" s="71"/>
      <c r="AL218" s="71"/>
    </row>
    <row r="219" spans="1:38" hidden="1">
      <c r="A219" s="165">
        <v>220</v>
      </c>
      <c r="B219" s="184" t="s">
        <v>1070</v>
      </c>
      <c r="C219" s="179" t="s">
        <v>1071</v>
      </c>
      <c r="D219" s="187" t="s">
        <v>1</v>
      </c>
      <c r="E219" s="166">
        <v>0</v>
      </c>
      <c r="F219" s="167">
        <v>0</v>
      </c>
      <c r="G219" s="167">
        <v>0</v>
      </c>
      <c r="H219" s="168">
        <v>0</v>
      </c>
      <c r="I219" s="169">
        <v>0</v>
      </c>
      <c r="J219" s="167">
        <v>0</v>
      </c>
      <c r="K219" s="170">
        <v>0</v>
      </c>
      <c r="L219" s="71"/>
      <c r="M219" s="71"/>
      <c r="N219" s="71"/>
      <c r="O219" s="71"/>
      <c r="P219" s="71"/>
      <c r="Q219" s="71"/>
      <c r="R219" s="71"/>
      <c r="S219" s="71"/>
      <c r="T219" s="71"/>
      <c r="U219" s="71"/>
      <c r="V219" s="71"/>
      <c r="W219" s="71"/>
      <c r="X219" s="71"/>
      <c r="Y219" s="71"/>
      <c r="Z219" s="71"/>
      <c r="AA219" s="71"/>
      <c r="AB219" s="71"/>
      <c r="AC219" s="71"/>
      <c r="AD219" s="71"/>
      <c r="AE219" s="71"/>
      <c r="AF219" s="71"/>
      <c r="AG219" s="71"/>
      <c r="AH219" s="71"/>
      <c r="AI219" s="71"/>
      <c r="AJ219" s="71"/>
      <c r="AK219" s="71"/>
      <c r="AL219" s="71"/>
    </row>
    <row r="220" spans="1:38" hidden="1">
      <c r="A220" s="165">
        <v>221</v>
      </c>
      <c r="B220" s="184" t="s">
        <v>1072</v>
      </c>
      <c r="C220" s="179" t="s">
        <v>1071</v>
      </c>
      <c r="D220" s="187" t="s">
        <v>1</v>
      </c>
      <c r="E220" s="166">
        <v>0</v>
      </c>
      <c r="F220" s="167">
        <v>0</v>
      </c>
      <c r="G220" s="167">
        <v>0</v>
      </c>
      <c r="H220" s="168">
        <v>0</v>
      </c>
      <c r="I220" s="169">
        <v>0</v>
      </c>
      <c r="J220" s="167">
        <v>0</v>
      </c>
      <c r="K220" s="170">
        <v>0</v>
      </c>
      <c r="L220" s="71"/>
      <c r="M220" s="71"/>
      <c r="N220" s="71"/>
      <c r="O220" s="71"/>
      <c r="P220" s="71"/>
      <c r="Q220" s="71"/>
      <c r="R220" s="71"/>
      <c r="S220" s="71"/>
      <c r="T220" s="71"/>
      <c r="U220" s="71"/>
      <c r="V220" s="71"/>
      <c r="W220" s="71"/>
      <c r="X220" s="71"/>
      <c r="Y220" s="71"/>
      <c r="Z220" s="71"/>
      <c r="AA220" s="71"/>
      <c r="AB220" s="71"/>
      <c r="AC220" s="71"/>
      <c r="AD220" s="71"/>
      <c r="AE220" s="71"/>
      <c r="AF220" s="71"/>
      <c r="AG220" s="71"/>
      <c r="AH220" s="71"/>
      <c r="AI220" s="71"/>
      <c r="AJ220" s="71"/>
      <c r="AK220" s="71"/>
      <c r="AL220" s="71"/>
    </row>
    <row r="221" spans="1:38" hidden="1">
      <c r="A221" s="165">
        <v>222</v>
      </c>
      <c r="B221" s="184" t="s">
        <v>1073</v>
      </c>
      <c r="C221" s="179" t="s">
        <v>1074</v>
      </c>
      <c r="D221" s="187" t="s">
        <v>1</v>
      </c>
      <c r="E221" s="166">
        <v>0</v>
      </c>
      <c r="F221" s="167">
        <v>0</v>
      </c>
      <c r="G221" s="167">
        <v>0</v>
      </c>
      <c r="H221" s="168">
        <v>0</v>
      </c>
      <c r="I221" s="169">
        <v>0</v>
      </c>
      <c r="J221" s="167">
        <v>0</v>
      </c>
      <c r="K221" s="170">
        <v>0</v>
      </c>
      <c r="L221" s="71"/>
      <c r="M221" s="71"/>
      <c r="N221" s="71"/>
      <c r="O221" s="71"/>
      <c r="P221" s="71"/>
      <c r="Q221" s="71"/>
      <c r="R221" s="71"/>
      <c r="S221" s="71"/>
      <c r="T221" s="71"/>
      <c r="U221" s="71"/>
      <c r="V221" s="71"/>
      <c r="W221" s="71"/>
      <c r="X221" s="71"/>
      <c r="Y221" s="71"/>
      <c r="Z221" s="71"/>
      <c r="AA221" s="71"/>
      <c r="AB221" s="71"/>
      <c r="AC221" s="71"/>
      <c r="AD221" s="71"/>
      <c r="AE221" s="71"/>
      <c r="AF221" s="71"/>
      <c r="AG221" s="71"/>
      <c r="AH221" s="71"/>
      <c r="AI221" s="71"/>
      <c r="AJ221" s="71"/>
      <c r="AK221" s="71"/>
      <c r="AL221" s="71"/>
    </row>
    <row r="222" spans="1:38" hidden="1">
      <c r="A222" s="165">
        <v>223</v>
      </c>
      <c r="B222" s="184" t="s">
        <v>1075</v>
      </c>
      <c r="C222" s="179" t="s">
        <v>1074</v>
      </c>
      <c r="D222" s="187" t="s">
        <v>1</v>
      </c>
      <c r="E222" s="166">
        <v>0</v>
      </c>
      <c r="F222" s="167">
        <v>0</v>
      </c>
      <c r="G222" s="167">
        <v>0</v>
      </c>
      <c r="H222" s="168">
        <v>0</v>
      </c>
      <c r="I222" s="169">
        <v>0</v>
      </c>
      <c r="J222" s="167">
        <v>0</v>
      </c>
      <c r="K222" s="170">
        <v>0</v>
      </c>
      <c r="L222" s="71"/>
      <c r="M222" s="71"/>
      <c r="N222" s="71"/>
      <c r="O222" s="71"/>
      <c r="P222" s="71"/>
      <c r="Q222" s="71"/>
      <c r="R222" s="71"/>
      <c r="S222" s="71"/>
      <c r="T222" s="71"/>
      <c r="U222" s="71"/>
      <c r="V222" s="71"/>
      <c r="W222" s="71"/>
      <c r="X222" s="71"/>
      <c r="Y222" s="71"/>
      <c r="Z222" s="71"/>
      <c r="AA222" s="71"/>
      <c r="AB222" s="71"/>
      <c r="AC222" s="71"/>
      <c r="AD222" s="71"/>
      <c r="AE222" s="71"/>
      <c r="AF222" s="71"/>
      <c r="AG222" s="71"/>
      <c r="AH222" s="71"/>
      <c r="AI222" s="71"/>
      <c r="AJ222" s="71"/>
      <c r="AK222" s="71"/>
      <c r="AL222" s="71"/>
    </row>
    <row r="223" spans="1:38" hidden="1">
      <c r="A223" s="165">
        <v>224</v>
      </c>
      <c r="B223" s="184" t="s">
        <v>1076</v>
      </c>
      <c r="C223" s="179" t="s">
        <v>1077</v>
      </c>
      <c r="D223" s="187" t="s">
        <v>1</v>
      </c>
      <c r="E223" s="166">
        <v>0</v>
      </c>
      <c r="F223" s="167">
        <v>0</v>
      </c>
      <c r="G223" s="167">
        <v>0</v>
      </c>
      <c r="H223" s="168">
        <v>0</v>
      </c>
      <c r="I223" s="169">
        <v>0</v>
      </c>
      <c r="J223" s="167">
        <v>0</v>
      </c>
      <c r="K223" s="170">
        <v>0</v>
      </c>
      <c r="L223" s="71"/>
      <c r="M223" s="71"/>
      <c r="N223" s="71"/>
      <c r="O223" s="71"/>
      <c r="P223" s="71"/>
      <c r="Q223" s="71"/>
      <c r="R223" s="71"/>
      <c r="S223" s="71"/>
      <c r="T223" s="71"/>
      <c r="U223" s="71"/>
      <c r="V223" s="71"/>
      <c r="W223" s="71"/>
      <c r="X223" s="71"/>
      <c r="Y223" s="71"/>
      <c r="Z223" s="71"/>
      <c r="AA223" s="71"/>
      <c r="AB223" s="71"/>
      <c r="AC223" s="71"/>
      <c r="AD223" s="71"/>
      <c r="AE223" s="71"/>
      <c r="AF223" s="71"/>
      <c r="AG223" s="71"/>
      <c r="AH223" s="71"/>
      <c r="AI223" s="71"/>
      <c r="AJ223" s="71"/>
      <c r="AK223" s="71"/>
      <c r="AL223" s="71"/>
    </row>
    <row r="224" spans="1:38" hidden="1">
      <c r="A224" s="165">
        <v>225</v>
      </c>
      <c r="B224" s="184" t="s">
        <v>1078</v>
      </c>
      <c r="C224" s="179" t="s">
        <v>1077</v>
      </c>
      <c r="D224" s="187" t="s">
        <v>1</v>
      </c>
      <c r="E224" s="166">
        <v>0</v>
      </c>
      <c r="F224" s="167">
        <v>0</v>
      </c>
      <c r="G224" s="167">
        <v>0</v>
      </c>
      <c r="H224" s="168">
        <v>0</v>
      </c>
      <c r="I224" s="169">
        <v>0</v>
      </c>
      <c r="J224" s="167">
        <v>0</v>
      </c>
      <c r="K224" s="170">
        <v>0</v>
      </c>
      <c r="L224" s="71"/>
      <c r="M224" s="71"/>
      <c r="N224" s="71"/>
      <c r="O224" s="71"/>
      <c r="P224" s="71"/>
      <c r="Q224" s="71"/>
      <c r="R224" s="71"/>
      <c r="S224" s="71"/>
      <c r="T224" s="71"/>
      <c r="U224" s="71"/>
      <c r="V224" s="71"/>
      <c r="W224" s="71"/>
      <c r="X224" s="71"/>
      <c r="Y224" s="71"/>
      <c r="Z224" s="71"/>
      <c r="AA224" s="71"/>
      <c r="AB224" s="71"/>
      <c r="AC224" s="71"/>
      <c r="AD224" s="71"/>
      <c r="AE224" s="71"/>
      <c r="AF224" s="71"/>
      <c r="AG224" s="71"/>
      <c r="AH224" s="71"/>
      <c r="AI224" s="71"/>
      <c r="AJ224" s="71"/>
      <c r="AK224" s="71"/>
      <c r="AL224" s="71"/>
    </row>
    <row r="225" spans="1:38" hidden="1">
      <c r="A225" s="165">
        <v>226</v>
      </c>
      <c r="B225" s="184" t="s">
        <v>1079</v>
      </c>
      <c r="C225" s="179" t="s">
        <v>1080</v>
      </c>
      <c r="D225" s="187" t="s">
        <v>1</v>
      </c>
      <c r="E225" s="166">
        <v>0</v>
      </c>
      <c r="F225" s="167">
        <v>0</v>
      </c>
      <c r="G225" s="167">
        <v>0</v>
      </c>
      <c r="H225" s="168">
        <v>0</v>
      </c>
      <c r="I225" s="169">
        <v>0</v>
      </c>
      <c r="J225" s="167">
        <v>0</v>
      </c>
      <c r="K225" s="170">
        <v>0</v>
      </c>
      <c r="L225" s="71"/>
      <c r="M225" s="71"/>
      <c r="N225" s="71"/>
      <c r="O225" s="71"/>
      <c r="P225" s="71"/>
      <c r="Q225" s="71"/>
      <c r="R225" s="71"/>
      <c r="S225" s="71"/>
      <c r="T225" s="71"/>
      <c r="U225" s="71"/>
      <c r="V225" s="71"/>
      <c r="W225" s="71"/>
      <c r="X225" s="71"/>
      <c r="Y225" s="71"/>
      <c r="Z225" s="71"/>
      <c r="AA225" s="71"/>
      <c r="AB225" s="71"/>
      <c r="AC225" s="71"/>
      <c r="AD225" s="71"/>
      <c r="AE225" s="71"/>
      <c r="AF225" s="71"/>
      <c r="AG225" s="71"/>
      <c r="AH225" s="71"/>
      <c r="AI225" s="71"/>
      <c r="AJ225" s="71"/>
      <c r="AK225" s="71"/>
      <c r="AL225" s="71"/>
    </row>
    <row r="226" spans="1:38" hidden="1">
      <c r="A226" s="165">
        <v>227</v>
      </c>
      <c r="B226" s="184" t="s">
        <v>1081</v>
      </c>
      <c r="C226" s="179" t="s">
        <v>1080</v>
      </c>
      <c r="D226" s="187" t="s">
        <v>1</v>
      </c>
      <c r="E226" s="166">
        <v>0</v>
      </c>
      <c r="F226" s="167">
        <v>0</v>
      </c>
      <c r="G226" s="167">
        <v>0</v>
      </c>
      <c r="H226" s="168">
        <v>0</v>
      </c>
      <c r="I226" s="169">
        <v>0</v>
      </c>
      <c r="J226" s="167">
        <v>0</v>
      </c>
      <c r="K226" s="170">
        <v>0</v>
      </c>
      <c r="L226" s="71"/>
      <c r="M226" s="71"/>
      <c r="N226" s="71"/>
      <c r="O226" s="71"/>
      <c r="P226" s="71"/>
      <c r="Q226" s="71"/>
      <c r="R226" s="71"/>
      <c r="S226" s="71"/>
      <c r="T226" s="71"/>
      <c r="U226" s="71"/>
      <c r="V226" s="71"/>
      <c r="W226" s="71"/>
      <c r="X226" s="71"/>
      <c r="Y226" s="71"/>
      <c r="Z226" s="71"/>
      <c r="AA226" s="71"/>
      <c r="AB226" s="71"/>
      <c r="AC226" s="71"/>
      <c r="AD226" s="71"/>
      <c r="AE226" s="71"/>
      <c r="AF226" s="71"/>
      <c r="AG226" s="71"/>
      <c r="AH226" s="71"/>
      <c r="AI226" s="71"/>
      <c r="AJ226" s="71"/>
      <c r="AK226" s="71"/>
      <c r="AL226" s="71"/>
    </row>
    <row r="227" spans="1:38" hidden="1">
      <c r="A227" s="165">
        <v>228</v>
      </c>
      <c r="B227" s="184" t="s">
        <v>1082</v>
      </c>
      <c r="C227" s="179" t="s">
        <v>1083</v>
      </c>
      <c r="D227" s="187" t="s">
        <v>1</v>
      </c>
      <c r="E227" s="166">
        <v>0</v>
      </c>
      <c r="F227" s="167">
        <v>0</v>
      </c>
      <c r="G227" s="167">
        <v>0</v>
      </c>
      <c r="H227" s="168">
        <v>0</v>
      </c>
      <c r="I227" s="169">
        <v>0</v>
      </c>
      <c r="J227" s="167">
        <v>0</v>
      </c>
      <c r="K227" s="170">
        <v>0</v>
      </c>
      <c r="L227" s="71"/>
      <c r="M227" s="71"/>
      <c r="N227" s="71"/>
      <c r="O227" s="71"/>
      <c r="P227" s="71"/>
      <c r="Q227" s="71"/>
      <c r="R227" s="71"/>
      <c r="S227" s="71"/>
      <c r="T227" s="71"/>
      <c r="U227" s="71"/>
      <c r="V227" s="71"/>
      <c r="W227" s="71"/>
      <c r="X227" s="71"/>
      <c r="Y227" s="71"/>
      <c r="Z227" s="71"/>
      <c r="AA227" s="71"/>
      <c r="AB227" s="71"/>
      <c r="AC227" s="71"/>
      <c r="AD227" s="71"/>
      <c r="AE227" s="71"/>
      <c r="AF227" s="71"/>
      <c r="AG227" s="71"/>
      <c r="AH227" s="71"/>
      <c r="AI227" s="71"/>
      <c r="AJ227" s="71"/>
      <c r="AK227" s="71"/>
      <c r="AL227" s="71"/>
    </row>
    <row r="228" spans="1:38" hidden="1">
      <c r="A228" s="165">
        <v>229</v>
      </c>
      <c r="B228" s="184" t="s">
        <v>1084</v>
      </c>
      <c r="C228" s="184" t="s">
        <v>1083</v>
      </c>
      <c r="D228" s="187" t="s">
        <v>1</v>
      </c>
      <c r="E228" s="166">
        <v>0</v>
      </c>
      <c r="F228" s="167">
        <v>0</v>
      </c>
      <c r="G228" s="167">
        <v>0</v>
      </c>
      <c r="H228" s="168">
        <v>0</v>
      </c>
      <c r="I228" s="169">
        <v>0</v>
      </c>
      <c r="J228" s="167">
        <v>0</v>
      </c>
      <c r="K228" s="170">
        <v>0</v>
      </c>
      <c r="L228" s="71"/>
      <c r="M228" s="71"/>
      <c r="N228" s="71"/>
      <c r="O228" s="71"/>
      <c r="P228" s="71"/>
      <c r="Q228" s="71"/>
      <c r="R228" s="71"/>
      <c r="S228" s="71"/>
      <c r="T228" s="71"/>
      <c r="U228" s="71"/>
      <c r="V228" s="71"/>
      <c r="W228" s="71"/>
      <c r="X228" s="71"/>
      <c r="Y228" s="71"/>
      <c r="Z228" s="71"/>
      <c r="AA228" s="71"/>
      <c r="AB228" s="71"/>
      <c r="AC228" s="71"/>
      <c r="AD228" s="71"/>
      <c r="AE228" s="71"/>
      <c r="AF228" s="71"/>
      <c r="AG228" s="71"/>
      <c r="AH228" s="71"/>
      <c r="AI228" s="71"/>
      <c r="AJ228" s="71"/>
      <c r="AK228" s="71"/>
      <c r="AL228" s="71"/>
    </row>
    <row r="229" spans="1:38" hidden="1">
      <c r="A229" s="165">
        <v>230</v>
      </c>
      <c r="B229" s="184" t="s">
        <v>1085</v>
      </c>
      <c r="C229" s="184" t="s">
        <v>1086</v>
      </c>
      <c r="D229" s="187" t="s">
        <v>1087</v>
      </c>
      <c r="E229" s="166">
        <v>0</v>
      </c>
      <c r="F229" s="167">
        <v>0</v>
      </c>
      <c r="G229" s="167">
        <v>0</v>
      </c>
      <c r="H229" s="168">
        <v>0</v>
      </c>
      <c r="I229" s="169">
        <v>0</v>
      </c>
      <c r="J229" s="167">
        <v>0</v>
      </c>
      <c r="K229" s="170">
        <v>0</v>
      </c>
      <c r="L229" s="71"/>
      <c r="M229" s="71"/>
      <c r="N229" s="71"/>
      <c r="O229" s="71"/>
      <c r="P229" s="71"/>
      <c r="Q229" s="71"/>
      <c r="R229" s="71"/>
      <c r="S229" s="71"/>
      <c r="T229" s="71"/>
      <c r="U229" s="71"/>
      <c r="V229" s="71"/>
      <c r="W229" s="71"/>
      <c r="X229" s="71"/>
      <c r="Y229" s="71"/>
      <c r="Z229" s="71"/>
      <c r="AA229" s="71"/>
      <c r="AB229" s="71"/>
      <c r="AC229" s="71"/>
      <c r="AD229" s="71"/>
      <c r="AE229" s="71"/>
      <c r="AF229" s="71"/>
      <c r="AG229" s="71"/>
      <c r="AH229" s="71"/>
      <c r="AI229" s="71"/>
      <c r="AJ229" s="71"/>
      <c r="AK229" s="71"/>
      <c r="AL229" s="71"/>
    </row>
    <row r="230" spans="1:38" hidden="1">
      <c r="A230" s="165">
        <v>231</v>
      </c>
      <c r="B230" s="184" t="s">
        <v>1088</v>
      </c>
      <c r="C230" s="184" t="s">
        <v>1089</v>
      </c>
      <c r="D230" s="187" t="s">
        <v>1090</v>
      </c>
      <c r="E230" s="166">
        <v>0</v>
      </c>
      <c r="F230" s="167">
        <v>0</v>
      </c>
      <c r="G230" s="167">
        <v>0</v>
      </c>
      <c r="H230" s="168">
        <v>0</v>
      </c>
      <c r="I230" s="169">
        <v>0</v>
      </c>
      <c r="J230" s="167">
        <v>0</v>
      </c>
      <c r="K230" s="170">
        <v>0</v>
      </c>
      <c r="L230" s="71"/>
      <c r="M230" s="71"/>
      <c r="N230" s="71"/>
      <c r="O230" s="71"/>
      <c r="P230" s="71"/>
      <c r="Q230" s="71"/>
      <c r="R230" s="71"/>
      <c r="S230" s="71"/>
      <c r="T230" s="71"/>
      <c r="U230" s="71"/>
      <c r="V230" s="71"/>
      <c r="W230" s="71"/>
      <c r="X230" s="71"/>
      <c r="Y230" s="71"/>
      <c r="Z230" s="71"/>
      <c r="AA230" s="71"/>
      <c r="AB230" s="71"/>
      <c r="AC230" s="71"/>
      <c r="AD230" s="71"/>
      <c r="AE230" s="71"/>
      <c r="AF230" s="71"/>
      <c r="AG230" s="71"/>
      <c r="AH230" s="71"/>
      <c r="AI230" s="71"/>
      <c r="AJ230" s="71"/>
      <c r="AK230" s="71"/>
      <c r="AL230" s="71"/>
    </row>
    <row r="231" spans="1:38" hidden="1">
      <c r="A231" s="165">
        <v>232</v>
      </c>
      <c r="B231" s="184" t="s">
        <v>1091</v>
      </c>
      <c r="C231" s="184" t="s">
        <v>1092</v>
      </c>
      <c r="D231" s="187" t="s">
        <v>1090</v>
      </c>
      <c r="E231" s="166">
        <v>45</v>
      </c>
      <c r="F231" s="167">
        <v>13444</v>
      </c>
      <c r="G231" s="167">
        <v>10854</v>
      </c>
      <c r="H231" s="168">
        <v>0.25</v>
      </c>
      <c r="I231" s="169">
        <v>0.39448824754537337</v>
      </c>
      <c r="J231" s="167">
        <v>8140.5</v>
      </c>
      <c r="K231" s="170">
        <v>366322.5</v>
      </c>
      <c r="L231" s="71"/>
      <c r="M231" s="71"/>
      <c r="N231" s="93"/>
      <c r="O231" s="71"/>
      <c r="P231" s="71"/>
      <c r="Q231" s="71"/>
      <c r="R231" s="71"/>
      <c r="S231" s="71"/>
      <c r="T231" s="71"/>
      <c r="U231" s="71"/>
      <c r="V231" s="71"/>
      <c r="W231" s="71"/>
      <c r="X231" s="71"/>
      <c r="Y231" s="71"/>
      <c r="Z231" s="71"/>
      <c r="AA231" s="71"/>
      <c r="AB231" s="71"/>
      <c r="AC231" s="71"/>
      <c r="AD231" s="71"/>
      <c r="AE231" s="71"/>
      <c r="AF231" s="71"/>
      <c r="AG231" s="96"/>
      <c r="AH231" s="71"/>
      <c r="AI231" s="71"/>
      <c r="AJ231" s="71"/>
      <c r="AK231" s="71">
        <f>SUBTOTAL(9,L231:AJ231)</f>
        <v>0</v>
      </c>
      <c r="AL231" s="81">
        <f>+J231*AK231</f>
        <v>0</v>
      </c>
    </row>
    <row r="232" spans="1:38" hidden="1">
      <c r="A232" s="165">
        <v>233</v>
      </c>
      <c r="B232" s="184" t="s">
        <v>1093</v>
      </c>
      <c r="C232" s="184" t="s">
        <v>1094</v>
      </c>
      <c r="D232" s="187" t="s">
        <v>1090</v>
      </c>
      <c r="E232" s="166">
        <v>0</v>
      </c>
      <c r="F232" s="167">
        <v>0</v>
      </c>
      <c r="G232" s="167">
        <v>0</v>
      </c>
      <c r="H232" s="168">
        <v>0</v>
      </c>
      <c r="I232" s="169">
        <v>0</v>
      </c>
      <c r="J232" s="167">
        <v>0</v>
      </c>
      <c r="K232" s="170">
        <v>0</v>
      </c>
      <c r="L232" s="71"/>
      <c r="M232" s="71"/>
      <c r="N232" s="71"/>
      <c r="O232" s="71"/>
      <c r="P232" s="71"/>
      <c r="Q232" s="71"/>
      <c r="R232" s="71"/>
      <c r="S232" s="71"/>
      <c r="T232" s="71"/>
      <c r="U232" s="71"/>
      <c r="V232" s="71"/>
      <c r="W232" s="71"/>
      <c r="X232" s="71"/>
      <c r="Y232" s="71"/>
      <c r="Z232" s="71"/>
      <c r="AA232" s="71"/>
      <c r="AB232" s="71"/>
      <c r="AC232" s="71"/>
      <c r="AD232" s="71"/>
      <c r="AE232" s="71"/>
      <c r="AF232" s="71"/>
      <c r="AG232" s="71"/>
      <c r="AH232" s="71"/>
      <c r="AI232" s="71"/>
      <c r="AJ232" s="71"/>
      <c r="AK232" s="71"/>
      <c r="AL232" s="71"/>
    </row>
    <row r="233" spans="1:38" hidden="1">
      <c r="A233" s="165">
        <v>234</v>
      </c>
      <c r="B233" s="184" t="s">
        <v>1095</v>
      </c>
      <c r="C233" s="184" t="s">
        <v>1094</v>
      </c>
      <c r="D233" s="187" t="s">
        <v>1090</v>
      </c>
      <c r="E233" s="166">
        <v>0</v>
      </c>
      <c r="F233" s="167">
        <v>0</v>
      </c>
      <c r="G233" s="167">
        <v>0</v>
      </c>
      <c r="H233" s="168">
        <v>0</v>
      </c>
      <c r="I233" s="169">
        <v>0</v>
      </c>
      <c r="J233" s="167">
        <v>0</v>
      </c>
      <c r="K233" s="170">
        <v>0</v>
      </c>
      <c r="L233" s="71"/>
      <c r="M233" s="71"/>
      <c r="N233" s="71"/>
      <c r="O233" s="71"/>
      <c r="P233" s="71"/>
      <c r="Q233" s="71"/>
      <c r="R233" s="71"/>
      <c r="S233" s="71"/>
      <c r="T233" s="71"/>
      <c r="U233" s="71"/>
      <c r="V233" s="71"/>
      <c r="W233" s="71"/>
      <c r="X233" s="71"/>
      <c r="Y233" s="71"/>
      <c r="Z233" s="71"/>
      <c r="AA233" s="71"/>
      <c r="AB233" s="71"/>
      <c r="AC233" s="71"/>
      <c r="AD233" s="71"/>
      <c r="AE233" s="71"/>
      <c r="AF233" s="71"/>
      <c r="AG233" s="71"/>
      <c r="AH233" s="71"/>
      <c r="AI233" s="71"/>
      <c r="AJ233" s="71"/>
      <c r="AK233" s="71"/>
      <c r="AL233" s="71"/>
    </row>
    <row r="234" spans="1:38" hidden="1">
      <c r="A234" s="165">
        <v>235</v>
      </c>
      <c r="B234" s="184" t="s">
        <v>1096</v>
      </c>
      <c r="C234" s="184" t="s">
        <v>1097</v>
      </c>
      <c r="D234" s="187" t="s">
        <v>1090</v>
      </c>
      <c r="E234" s="166">
        <v>0</v>
      </c>
      <c r="F234" s="167">
        <v>0</v>
      </c>
      <c r="G234" s="167">
        <v>0</v>
      </c>
      <c r="H234" s="168">
        <v>0</v>
      </c>
      <c r="I234" s="169">
        <v>0</v>
      </c>
      <c r="J234" s="167">
        <v>0</v>
      </c>
      <c r="K234" s="170">
        <v>0</v>
      </c>
      <c r="L234" s="71"/>
      <c r="M234" s="71"/>
      <c r="N234" s="71"/>
      <c r="O234" s="71"/>
      <c r="P234" s="71"/>
      <c r="Q234" s="71"/>
      <c r="R234" s="71"/>
      <c r="S234" s="71"/>
      <c r="T234" s="71"/>
      <c r="U234" s="71"/>
      <c r="V234" s="71"/>
      <c r="W234" s="71"/>
      <c r="X234" s="71"/>
      <c r="Y234" s="71"/>
      <c r="Z234" s="71"/>
      <c r="AA234" s="71"/>
      <c r="AB234" s="71"/>
      <c r="AC234" s="71"/>
      <c r="AD234" s="71"/>
      <c r="AE234" s="71"/>
      <c r="AF234" s="71"/>
      <c r="AG234" s="71"/>
      <c r="AH234" s="71"/>
      <c r="AI234" s="71"/>
      <c r="AJ234" s="71"/>
      <c r="AK234" s="71"/>
      <c r="AL234" s="71"/>
    </row>
    <row r="235" spans="1:38" hidden="1">
      <c r="A235" s="165">
        <v>236</v>
      </c>
      <c r="B235" s="184" t="s">
        <v>1098</v>
      </c>
      <c r="C235" s="184" t="s">
        <v>1097</v>
      </c>
      <c r="D235" s="187" t="s">
        <v>1090</v>
      </c>
      <c r="E235" s="166">
        <v>0</v>
      </c>
      <c r="F235" s="167">
        <v>0</v>
      </c>
      <c r="G235" s="167">
        <v>0</v>
      </c>
      <c r="H235" s="168">
        <v>0</v>
      </c>
      <c r="I235" s="169">
        <v>0</v>
      </c>
      <c r="J235" s="167">
        <v>0</v>
      </c>
      <c r="K235" s="170">
        <v>0</v>
      </c>
      <c r="L235" s="71"/>
      <c r="M235" s="71"/>
      <c r="N235" s="71"/>
      <c r="O235" s="71"/>
      <c r="P235" s="71"/>
      <c r="Q235" s="71"/>
      <c r="R235" s="71"/>
      <c r="S235" s="71"/>
      <c r="T235" s="71"/>
      <c r="U235" s="71"/>
      <c r="V235" s="71"/>
      <c r="W235" s="71"/>
      <c r="X235" s="71"/>
      <c r="Y235" s="71"/>
      <c r="Z235" s="71"/>
      <c r="AA235" s="71"/>
      <c r="AB235" s="71"/>
      <c r="AC235" s="71"/>
      <c r="AD235" s="71"/>
      <c r="AE235" s="71"/>
      <c r="AF235" s="71"/>
      <c r="AG235" s="71"/>
      <c r="AH235" s="71"/>
      <c r="AI235" s="71"/>
      <c r="AJ235" s="71"/>
      <c r="AK235" s="71"/>
      <c r="AL235" s="71"/>
    </row>
    <row r="236" spans="1:38" hidden="1">
      <c r="A236" s="165">
        <v>237</v>
      </c>
      <c r="B236" s="184" t="s">
        <v>1099</v>
      </c>
      <c r="C236" s="184" t="s">
        <v>1100</v>
      </c>
      <c r="D236" s="187" t="s">
        <v>1</v>
      </c>
      <c r="E236" s="166">
        <v>0</v>
      </c>
      <c r="F236" s="167">
        <v>0</v>
      </c>
      <c r="G236" s="167">
        <v>0</v>
      </c>
      <c r="H236" s="168">
        <v>0</v>
      </c>
      <c r="I236" s="169">
        <v>0</v>
      </c>
      <c r="J236" s="167">
        <v>0</v>
      </c>
      <c r="K236" s="170">
        <v>0</v>
      </c>
      <c r="L236" s="71"/>
      <c r="M236" s="71"/>
      <c r="N236" s="71"/>
      <c r="O236" s="71"/>
      <c r="P236" s="71"/>
      <c r="Q236" s="71"/>
      <c r="R236" s="71"/>
      <c r="S236" s="71"/>
      <c r="T236" s="71"/>
      <c r="U236" s="71"/>
      <c r="V236" s="71"/>
      <c r="W236" s="71"/>
      <c r="X236" s="71"/>
      <c r="Y236" s="71"/>
      <c r="Z236" s="71"/>
      <c r="AA236" s="71"/>
      <c r="AB236" s="71"/>
      <c r="AC236" s="71"/>
      <c r="AD236" s="71"/>
      <c r="AE236" s="71"/>
      <c r="AF236" s="71"/>
      <c r="AG236" s="71"/>
      <c r="AH236" s="71"/>
      <c r="AI236" s="71"/>
      <c r="AJ236" s="71"/>
      <c r="AK236" s="71"/>
      <c r="AL236" s="71"/>
    </row>
    <row r="237" spans="1:38" hidden="1">
      <c r="A237" s="165">
        <v>238</v>
      </c>
      <c r="B237" s="184" t="s">
        <v>1101</v>
      </c>
      <c r="C237" s="184" t="s">
        <v>1102</v>
      </c>
      <c r="D237" s="187" t="s">
        <v>1</v>
      </c>
      <c r="E237" s="166">
        <v>0</v>
      </c>
      <c r="F237" s="167">
        <v>0</v>
      </c>
      <c r="G237" s="167">
        <v>0</v>
      </c>
      <c r="H237" s="168">
        <v>0</v>
      </c>
      <c r="I237" s="169">
        <v>0</v>
      </c>
      <c r="J237" s="167">
        <v>0</v>
      </c>
      <c r="K237" s="170">
        <v>0</v>
      </c>
      <c r="L237" s="71"/>
      <c r="M237" s="71"/>
      <c r="N237" s="71"/>
      <c r="O237" s="71"/>
      <c r="P237" s="71"/>
      <c r="Q237" s="71"/>
      <c r="R237" s="71"/>
      <c r="S237" s="71"/>
      <c r="T237" s="71"/>
      <c r="U237" s="71"/>
      <c r="V237" s="71"/>
      <c r="W237" s="71"/>
      <c r="X237" s="71"/>
      <c r="Y237" s="71"/>
      <c r="Z237" s="71"/>
      <c r="AA237" s="71"/>
      <c r="AB237" s="71"/>
      <c r="AC237" s="71"/>
      <c r="AD237" s="71"/>
      <c r="AE237" s="71"/>
      <c r="AF237" s="71"/>
      <c r="AG237" s="71"/>
      <c r="AH237" s="71"/>
      <c r="AI237" s="71"/>
      <c r="AJ237" s="71"/>
      <c r="AK237" s="71"/>
      <c r="AL237" s="71"/>
    </row>
    <row r="238" spans="1:38" hidden="1">
      <c r="A238" s="165">
        <v>239</v>
      </c>
      <c r="B238" s="184" t="s">
        <v>1103</v>
      </c>
      <c r="C238" s="184" t="s">
        <v>1104</v>
      </c>
      <c r="D238" s="187" t="s">
        <v>1</v>
      </c>
      <c r="E238" s="166">
        <v>0</v>
      </c>
      <c r="F238" s="167">
        <v>0</v>
      </c>
      <c r="G238" s="167">
        <v>0</v>
      </c>
      <c r="H238" s="168">
        <v>0</v>
      </c>
      <c r="I238" s="169">
        <v>0</v>
      </c>
      <c r="J238" s="167">
        <v>0</v>
      </c>
      <c r="K238" s="170">
        <v>0</v>
      </c>
      <c r="L238" s="71"/>
      <c r="M238" s="71"/>
      <c r="N238" s="71"/>
      <c r="O238" s="71"/>
      <c r="P238" s="71"/>
      <c r="Q238" s="71"/>
      <c r="R238" s="71"/>
      <c r="S238" s="71"/>
      <c r="T238" s="71"/>
      <c r="U238" s="71"/>
      <c r="V238" s="71"/>
      <c r="W238" s="71"/>
      <c r="X238" s="71"/>
      <c r="Y238" s="71"/>
      <c r="Z238" s="71"/>
      <c r="AA238" s="71"/>
      <c r="AB238" s="71"/>
      <c r="AC238" s="71"/>
      <c r="AD238" s="71"/>
      <c r="AE238" s="71"/>
      <c r="AF238" s="71"/>
      <c r="AG238" s="71"/>
      <c r="AH238" s="71"/>
      <c r="AI238" s="71"/>
      <c r="AJ238" s="71"/>
      <c r="AK238" s="71"/>
      <c r="AL238" s="71"/>
    </row>
    <row r="239" spans="1:38" hidden="1">
      <c r="A239" s="165">
        <v>240</v>
      </c>
      <c r="B239" s="184" t="s">
        <v>1105</v>
      </c>
      <c r="C239" s="184" t="s">
        <v>1104</v>
      </c>
      <c r="D239" s="187" t="s">
        <v>1</v>
      </c>
      <c r="E239" s="166">
        <v>0</v>
      </c>
      <c r="F239" s="167">
        <v>0</v>
      </c>
      <c r="G239" s="167">
        <v>0</v>
      </c>
      <c r="H239" s="168">
        <v>0</v>
      </c>
      <c r="I239" s="169">
        <v>0</v>
      </c>
      <c r="J239" s="167">
        <v>0</v>
      </c>
      <c r="K239" s="170">
        <v>0</v>
      </c>
      <c r="L239" s="71"/>
      <c r="M239" s="71"/>
      <c r="N239" s="71"/>
      <c r="O239" s="71"/>
      <c r="P239" s="71"/>
      <c r="Q239" s="71"/>
      <c r="R239" s="71"/>
      <c r="S239" s="71"/>
      <c r="T239" s="71"/>
      <c r="U239" s="71"/>
      <c r="V239" s="71"/>
      <c r="W239" s="71"/>
      <c r="X239" s="71"/>
      <c r="Y239" s="71"/>
      <c r="Z239" s="71"/>
      <c r="AA239" s="71"/>
      <c r="AB239" s="71"/>
      <c r="AC239" s="71"/>
      <c r="AD239" s="71"/>
      <c r="AE239" s="71"/>
      <c r="AF239" s="71"/>
      <c r="AG239" s="71"/>
      <c r="AH239" s="71"/>
      <c r="AI239" s="71"/>
      <c r="AJ239" s="71"/>
      <c r="AK239" s="71"/>
      <c r="AL239" s="71"/>
    </row>
    <row r="240" spans="1:38" hidden="1">
      <c r="A240" s="165">
        <v>241</v>
      </c>
      <c r="B240" s="184" t="s">
        <v>1106</v>
      </c>
      <c r="C240" s="184" t="s">
        <v>1107</v>
      </c>
      <c r="D240" s="187" t="s">
        <v>1108</v>
      </c>
      <c r="E240" s="166">
        <v>0</v>
      </c>
      <c r="F240" s="167">
        <v>0</v>
      </c>
      <c r="G240" s="167">
        <v>0</v>
      </c>
      <c r="H240" s="168">
        <v>0</v>
      </c>
      <c r="I240" s="169">
        <v>0</v>
      </c>
      <c r="J240" s="167">
        <v>0</v>
      </c>
      <c r="K240" s="170">
        <v>0</v>
      </c>
      <c r="L240" s="71"/>
      <c r="M240" s="71"/>
      <c r="N240" s="71"/>
      <c r="O240" s="71"/>
      <c r="P240" s="71"/>
      <c r="Q240" s="71"/>
      <c r="R240" s="71"/>
      <c r="S240" s="71"/>
      <c r="T240" s="71"/>
      <c r="U240" s="71"/>
      <c r="V240" s="71"/>
      <c r="W240" s="71"/>
      <c r="X240" s="71"/>
      <c r="Y240" s="71"/>
      <c r="Z240" s="71"/>
      <c r="AA240" s="71"/>
      <c r="AB240" s="71"/>
      <c r="AC240" s="71"/>
      <c r="AD240" s="71"/>
      <c r="AE240" s="71"/>
      <c r="AF240" s="71"/>
      <c r="AG240" s="71"/>
      <c r="AH240" s="71"/>
      <c r="AI240" s="71"/>
      <c r="AJ240" s="71"/>
      <c r="AK240" s="71"/>
      <c r="AL240" s="71"/>
    </row>
    <row r="241" spans="1:38" hidden="1">
      <c r="A241" s="165">
        <v>242</v>
      </c>
      <c r="B241" s="184" t="s">
        <v>1109</v>
      </c>
      <c r="C241" s="184" t="s">
        <v>1110</v>
      </c>
      <c r="D241" s="187" t="s">
        <v>1</v>
      </c>
      <c r="E241" s="166">
        <v>0</v>
      </c>
      <c r="F241" s="167">
        <v>0</v>
      </c>
      <c r="G241" s="167">
        <v>0</v>
      </c>
      <c r="H241" s="168">
        <v>0</v>
      </c>
      <c r="I241" s="169">
        <v>0</v>
      </c>
      <c r="J241" s="167">
        <v>0</v>
      </c>
      <c r="K241" s="170">
        <v>0</v>
      </c>
      <c r="L241" s="71"/>
      <c r="M241" s="71"/>
      <c r="N241" s="71"/>
      <c r="O241" s="71"/>
      <c r="P241" s="71"/>
      <c r="Q241" s="71"/>
      <c r="R241" s="71"/>
      <c r="S241" s="71"/>
      <c r="T241" s="71"/>
      <c r="U241" s="71"/>
      <c r="V241" s="71"/>
      <c r="W241" s="71"/>
      <c r="X241" s="71"/>
      <c r="Y241" s="71"/>
      <c r="Z241" s="71"/>
      <c r="AA241" s="71"/>
      <c r="AB241" s="71"/>
      <c r="AC241" s="71"/>
      <c r="AD241" s="71"/>
      <c r="AE241" s="71"/>
      <c r="AF241" s="71"/>
      <c r="AG241" s="71"/>
      <c r="AH241" s="71"/>
      <c r="AI241" s="71"/>
      <c r="AJ241" s="71"/>
      <c r="AK241" s="71"/>
      <c r="AL241" s="71"/>
    </row>
    <row r="242" spans="1:38" hidden="1">
      <c r="A242" s="165">
        <v>243</v>
      </c>
      <c r="B242" s="184" t="s">
        <v>1111</v>
      </c>
      <c r="C242" s="184" t="s">
        <v>1112</v>
      </c>
      <c r="D242" s="187" t="s">
        <v>1</v>
      </c>
      <c r="E242" s="166">
        <v>0</v>
      </c>
      <c r="F242" s="167">
        <v>0</v>
      </c>
      <c r="G242" s="167">
        <v>0</v>
      </c>
      <c r="H242" s="168">
        <v>0</v>
      </c>
      <c r="I242" s="169">
        <v>0</v>
      </c>
      <c r="J242" s="167">
        <v>0</v>
      </c>
      <c r="K242" s="170">
        <v>0</v>
      </c>
      <c r="L242" s="71"/>
      <c r="M242" s="71"/>
      <c r="N242" s="71"/>
      <c r="O242" s="71"/>
      <c r="P242" s="71"/>
      <c r="Q242" s="71"/>
      <c r="R242" s="71"/>
      <c r="S242" s="71"/>
      <c r="T242" s="71"/>
      <c r="U242" s="71"/>
      <c r="V242" s="71"/>
      <c r="W242" s="71"/>
      <c r="X242" s="71"/>
      <c r="Y242" s="71"/>
      <c r="Z242" s="71"/>
      <c r="AA242" s="71"/>
      <c r="AB242" s="71"/>
      <c r="AC242" s="71"/>
      <c r="AD242" s="71"/>
      <c r="AE242" s="71"/>
      <c r="AF242" s="71"/>
      <c r="AG242" s="71"/>
      <c r="AH242" s="71"/>
      <c r="AI242" s="71"/>
      <c r="AJ242" s="71"/>
      <c r="AK242" s="71"/>
      <c r="AL242" s="71"/>
    </row>
    <row r="243" spans="1:38" hidden="1">
      <c r="A243" s="165">
        <v>244</v>
      </c>
      <c r="B243" s="184" t="s">
        <v>1113</v>
      </c>
      <c r="C243" s="184" t="s">
        <v>1114</v>
      </c>
      <c r="D243" s="187" t="s">
        <v>1</v>
      </c>
      <c r="E243" s="166">
        <v>0</v>
      </c>
      <c r="F243" s="167">
        <v>0</v>
      </c>
      <c r="G243" s="167">
        <v>0</v>
      </c>
      <c r="H243" s="168">
        <v>0</v>
      </c>
      <c r="I243" s="169">
        <v>0</v>
      </c>
      <c r="J243" s="167">
        <v>0</v>
      </c>
      <c r="K243" s="170">
        <v>0</v>
      </c>
      <c r="L243" s="71"/>
      <c r="M243" s="71"/>
      <c r="N243" s="71"/>
      <c r="O243" s="71"/>
      <c r="P243" s="71"/>
      <c r="Q243" s="71"/>
      <c r="R243" s="71"/>
      <c r="S243" s="71"/>
      <c r="T243" s="71"/>
      <c r="U243" s="71"/>
      <c r="V243" s="71"/>
      <c r="W243" s="71"/>
      <c r="X243" s="71"/>
      <c r="Y243" s="71"/>
      <c r="Z243" s="71"/>
      <c r="AA243" s="71"/>
      <c r="AB243" s="71"/>
      <c r="AC243" s="71"/>
      <c r="AD243" s="71"/>
      <c r="AE243" s="71"/>
      <c r="AF243" s="71"/>
      <c r="AG243" s="71"/>
      <c r="AH243" s="71"/>
      <c r="AI243" s="71"/>
      <c r="AJ243" s="71"/>
      <c r="AK243" s="71"/>
      <c r="AL243" s="71"/>
    </row>
    <row r="244" spans="1:38">
      <c r="A244" s="165">
        <v>245</v>
      </c>
      <c r="B244" s="184" t="s">
        <v>1115</v>
      </c>
      <c r="C244" s="184" t="s">
        <v>1116</v>
      </c>
      <c r="D244" s="187" t="s">
        <v>1</v>
      </c>
      <c r="E244" s="166">
        <v>6</v>
      </c>
      <c r="F244" s="167">
        <v>53550</v>
      </c>
      <c r="G244" s="167">
        <v>8415</v>
      </c>
      <c r="H244" s="168">
        <v>0.2</v>
      </c>
      <c r="I244" s="169">
        <v>0.87428571428571433</v>
      </c>
      <c r="J244" s="167">
        <v>6732</v>
      </c>
      <c r="K244" s="170">
        <v>40392</v>
      </c>
      <c r="L244" s="71">
        <v>5</v>
      </c>
      <c r="M244" s="71"/>
      <c r="N244" s="93"/>
      <c r="O244" s="71"/>
      <c r="P244" s="71"/>
      <c r="Q244" s="71"/>
      <c r="R244" s="71"/>
      <c r="S244" s="71"/>
      <c r="T244" s="71"/>
      <c r="U244" s="71"/>
      <c r="V244" s="71"/>
      <c r="W244" s="71"/>
      <c r="X244" s="71"/>
      <c r="Y244" s="71"/>
      <c r="Z244" s="71"/>
      <c r="AA244" s="71"/>
      <c r="AB244" s="71"/>
      <c r="AC244" s="71"/>
      <c r="AD244" s="71"/>
      <c r="AE244" s="71"/>
      <c r="AF244" s="71">
        <v>5</v>
      </c>
      <c r="AG244" s="96"/>
      <c r="AH244" s="71"/>
      <c r="AI244" s="71"/>
      <c r="AJ244" s="71"/>
      <c r="AK244" s="71">
        <f>SUBTOTAL(9,L244:AJ244)</f>
        <v>10</v>
      </c>
      <c r="AL244" s="81">
        <f>+J244*AK244</f>
        <v>67320</v>
      </c>
    </row>
    <row r="245" spans="1:38" hidden="1">
      <c r="A245" s="165">
        <v>246</v>
      </c>
      <c r="B245" s="184" t="s">
        <v>1117</v>
      </c>
      <c r="C245" s="184" t="s">
        <v>1118</v>
      </c>
      <c r="D245" s="187" t="s">
        <v>1</v>
      </c>
      <c r="E245" s="166">
        <v>0</v>
      </c>
      <c r="F245" s="167">
        <v>0</v>
      </c>
      <c r="G245" s="167">
        <v>0</v>
      </c>
      <c r="H245" s="168">
        <v>0</v>
      </c>
      <c r="I245" s="169">
        <v>0</v>
      </c>
      <c r="J245" s="167">
        <v>0</v>
      </c>
      <c r="K245" s="170">
        <v>0</v>
      </c>
      <c r="L245" s="71"/>
      <c r="M245" s="71"/>
      <c r="N245" s="71"/>
      <c r="O245" s="71"/>
      <c r="P245" s="71"/>
      <c r="Q245" s="71"/>
      <c r="R245" s="71"/>
      <c r="S245" s="71"/>
      <c r="T245" s="71"/>
      <c r="U245" s="71"/>
      <c r="V245" s="71"/>
      <c r="W245" s="71"/>
      <c r="X245" s="71"/>
      <c r="Y245" s="71"/>
      <c r="Z245" s="71"/>
      <c r="AA245" s="71"/>
      <c r="AB245" s="71"/>
      <c r="AC245" s="71"/>
      <c r="AD245" s="71"/>
      <c r="AE245" s="71"/>
      <c r="AF245" s="71"/>
      <c r="AG245" s="71"/>
      <c r="AH245" s="71"/>
      <c r="AI245" s="71"/>
      <c r="AJ245" s="71"/>
      <c r="AK245" s="71"/>
      <c r="AL245" s="71"/>
    </row>
    <row r="246" spans="1:38">
      <c r="A246" s="165">
        <v>247</v>
      </c>
      <c r="B246" s="184" t="s">
        <v>1119</v>
      </c>
      <c r="C246" s="184" t="s">
        <v>1120</v>
      </c>
      <c r="D246" s="187" t="s">
        <v>1</v>
      </c>
      <c r="E246" s="166">
        <v>7</v>
      </c>
      <c r="F246" s="167">
        <v>53560</v>
      </c>
      <c r="G246" s="167">
        <v>8415</v>
      </c>
      <c r="H246" s="168">
        <v>0.2</v>
      </c>
      <c r="I246" s="169">
        <v>0.87430918595967144</v>
      </c>
      <c r="J246" s="167">
        <v>6732</v>
      </c>
      <c r="K246" s="170">
        <v>47124</v>
      </c>
      <c r="L246" s="71">
        <v>5</v>
      </c>
      <c r="M246" s="71"/>
      <c r="N246" s="93"/>
      <c r="O246" s="71"/>
      <c r="P246" s="71"/>
      <c r="Q246" s="71"/>
      <c r="R246" s="71"/>
      <c r="S246" s="71"/>
      <c r="T246" s="71"/>
      <c r="U246" s="71"/>
      <c r="V246" s="71"/>
      <c r="W246" s="71"/>
      <c r="X246" s="71"/>
      <c r="Y246" s="71"/>
      <c r="Z246" s="71"/>
      <c r="AA246" s="71"/>
      <c r="AB246" s="71"/>
      <c r="AC246" s="71"/>
      <c r="AD246" s="71"/>
      <c r="AE246" s="71"/>
      <c r="AF246" s="71"/>
      <c r="AG246" s="96"/>
      <c r="AH246" s="71"/>
      <c r="AI246" s="71"/>
      <c r="AJ246" s="71"/>
      <c r="AK246" s="71">
        <f>SUBTOTAL(9,L246:AJ246)</f>
        <v>5</v>
      </c>
      <c r="AL246" s="81">
        <f>+J246*AK246</f>
        <v>33660</v>
      </c>
    </row>
    <row r="247" spans="1:38" hidden="1">
      <c r="A247" s="165">
        <v>248</v>
      </c>
      <c r="B247" s="184" t="s">
        <v>1121</v>
      </c>
      <c r="C247" s="184" t="s">
        <v>1122</v>
      </c>
      <c r="D247" s="187" t="s">
        <v>1</v>
      </c>
      <c r="E247" s="166">
        <v>0</v>
      </c>
      <c r="F247" s="167">
        <v>0</v>
      </c>
      <c r="G247" s="167">
        <v>0</v>
      </c>
      <c r="H247" s="168">
        <v>0</v>
      </c>
      <c r="I247" s="169">
        <v>0</v>
      </c>
      <c r="J247" s="167">
        <v>0</v>
      </c>
      <c r="K247" s="170">
        <v>0</v>
      </c>
      <c r="L247" s="71"/>
      <c r="M247" s="71"/>
      <c r="N247" s="71"/>
      <c r="O247" s="71"/>
      <c r="P247" s="71"/>
      <c r="Q247" s="71"/>
      <c r="R247" s="71"/>
      <c r="S247" s="71"/>
      <c r="T247" s="71"/>
      <c r="U247" s="71"/>
      <c r="V247" s="71"/>
      <c r="W247" s="71"/>
      <c r="X247" s="71"/>
      <c r="Y247" s="71"/>
      <c r="Z247" s="71"/>
      <c r="AA247" s="71"/>
      <c r="AB247" s="71"/>
      <c r="AC247" s="71"/>
      <c r="AD247" s="71"/>
      <c r="AE247" s="71"/>
      <c r="AF247" s="71"/>
      <c r="AG247" s="71"/>
      <c r="AH247" s="71"/>
      <c r="AI247" s="71"/>
      <c r="AJ247" s="71"/>
      <c r="AK247" s="71"/>
      <c r="AL247" s="71"/>
    </row>
    <row r="248" spans="1:38">
      <c r="A248" s="165">
        <v>249</v>
      </c>
      <c r="B248" s="184" t="s">
        <v>1123</v>
      </c>
      <c r="C248" s="184" t="s">
        <v>1124</v>
      </c>
      <c r="D248" s="187" t="s">
        <v>1</v>
      </c>
      <c r="E248" s="166">
        <v>10</v>
      </c>
      <c r="F248" s="167">
        <v>9365</v>
      </c>
      <c r="G248" s="167">
        <v>4630</v>
      </c>
      <c r="H248" s="168">
        <v>0.2</v>
      </c>
      <c r="I248" s="169">
        <v>0.60448478376935399</v>
      </c>
      <c r="J248" s="167">
        <v>3704</v>
      </c>
      <c r="K248" s="170">
        <v>37040</v>
      </c>
      <c r="L248" s="71">
        <v>10</v>
      </c>
      <c r="M248" s="71"/>
      <c r="N248" s="93"/>
      <c r="O248" s="71"/>
      <c r="P248" s="71"/>
      <c r="Q248" s="71"/>
      <c r="R248" s="71"/>
      <c r="S248" s="71"/>
      <c r="T248" s="71"/>
      <c r="U248" s="71"/>
      <c r="V248" s="71"/>
      <c r="W248" s="71"/>
      <c r="X248" s="71"/>
      <c r="Y248" s="71"/>
      <c r="Z248" s="71"/>
      <c r="AA248" s="71"/>
      <c r="AB248" s="71"/>
      <c r="AC248" s="71"/>
      <c r="AD248" s="71"/>
      <c r="AE248" s="71"/>
      <c r="AF248" s="71"/>
      <c r="AG248" s="96"/>
      <c r="AH248" s="71"/>
      <c r="AI248" s="71"/>
      <c r="AJ248" s="71"/>
      <c r="AK248" s="71">
        <f>SUBTOTAL(9,L248:AJ248)</f>
        <v>10</v>
      </c>
      <c r="AL248" s="81">
        <f>+J248*AK248</f>
        <v>37040</v>
      </c>
    </row>
    <row r="249" spans="1:38" hidden="1">
      <c r="A249" s="165">
        <v>250</v>
      </c>
      <c r="B249" s="184" t="s">
        <v>1125</v>
      </c>
      <c r="C249" s="184" t="s">
        <v>1126</v>
      </c>
      <c r="D249" s="187" t="s">
        <v>1</v>
      </c>
      <c r="E249" s="166">
        <v>0</v>
      </c>
      <c r="F249" s="167">
        <v>0</v>
      </c>
      <c r="G249" s="167">
        <v>0</v>
      </c>
      <c r="H249" s="168">
        <v>0</v>
      </c>
      <c r="I249" s="169">
        <v>0</v>
      </c>
      <c r="J249" s="167">
        <v>0</v>
      </c>
      <c r="K249" s="170">
        <v>0</v>
      </c>
      <c r="L249" s="71"/>
      <c r="M249" s="71"/>
      <c r="N249" s="71"/>
      <c r="O249" s="71"/>
      <c r="P249" s="71"/>
      <c r="Q249" s="71"/>
      <c r="R249" s="71"/>
      <c r="S249" s="71"/>
      <c r="T249" s="71"/>
      <c r="U249" s="71"/>
      <c r="V249" s="71"/>
      <c r="W249" s="71"/>
      <c r="X249" s="71"/>
      <c r="Y249" s="71"/>
      <c r="Z249" s="71"/>
      <c r="AA249" s="71"/>
      <c r="AB249" s="71"/>
      <c r="AC249" s="71"/>
      <c r="AD249" s="71"/>
      <c r="AE249" s="71"/>
      <c r="AF249" s="71"/>
      <c r="AG249" s="71"/>
      <c r="AH249" s="71"/>
      <c r="AI249" s="71"/>
      <c r="AJ249" s="71"/>
      <c r="AK249" s="71"/>
      <c r="AL249" s="71"/>
    </row>
    <row r="250" spans="1:38" hidden="1">
      <c r="A250" s="165">
        <v>251</v>
      </c>
      <c r="B250" s="184" t="s">
        <v>1127</v>
      </c>
      <c r="C250" s="184" t="s">
        <v>1128</v>
      </c>
      <c r="D250" s="187" t="s">
        <v>1</v>
      </c>
      <c r="E250" s="166">
        <v>0</v>
      </c>
      <c r="F250" s="167">
        <v>0</v>
      </c>
      <c r="G250" s="167">
        <v>0</v>
      </c>
      <c r="H250" s="168">
        <v>0</v>
      </c>
      <c r="I250" s="169">
        <v>0</v>
      </c>
      <c r="J250" s="167">
        <v>0</v>
      </c>
      <c r="K250" s="170">
        <v>0</v>
      </c>
      <c r="L250" s="71"/>
      <c r="M250" s="71"/>
      <c r="N250" s="71"/>
      <c r="O250" s="71"/>
      <c r="P250" s="71"/>
      <c r="Q250" s="71"/>
      <c r="R250" s="71"/>
      <c r="S250" s="71"/>
      <c r="T250" s="71"/>
      <c r="U250" s="71"/>
      <c r="V250" s="71"/>
      <c r="W250" s="71"/>
      <c r="X250" s="71"/>
      <c r="Y250" s="71"/>
      <c r="Z250" s="71"/>
      <c r="AA250" s="71"/>
      <c r="AB250" s="71"/>
      <c r="AC250" s="71"/>
      <c r="AD250" s="71"/>
      <c r="AE250" s="71"/>
      <c r="AF250" s="71"/>
      <c r="AG250" s="71"/>
      <c r="AH250" s="71"/>
      <c r="AI250" s="71"/>
      <c r="AJ250" s="71"/>
      <c r="AK250" s="71"/>
      <c r="AL250" s="71"/>
    </row>
    <row r="251" spans="1:38" hidden="1">
      <c r="A251" s="165">
        <v>252</v>
      </c>
      <c r="B251" s="184" t="s">
        <v>1129</v>
      </c>
      <c r="C251" s="184" t="s">
        <v>1130</v>
      </c>
      <c r="D251" s="187" t="s">
        <v>1</v>
      </c>
      <c r="E251" s="166">
        <v>0</v>
      </c>
      <c r="F251" s="167">
        <v>0</v>
      </c>
      <c r="G251" s="167">
        <v>0</v>
      </c>
      <c r="H251" s="168">
        <v>0</v>
      </c>
      <c r="I251" s="169">
        <v>0</v>
      </c>
      <c r="J251" s="167">
        <v>0</v>
      </c>
      <c r="K251" s="170">
        <v>0</v>
      </c>
      <c r="L251" s="71"/>
      <c r="M251" s="71"/>
      <c r="N251" s="71"/>
      <c r="O251" s="71"/>
      <c r="P251" s="71"/>
      <c r="Q251" s="71"/>
      <c r="R251" s="71"/>
      <c r="S251" s="71"/>
      <c r="T251" s="71"/>
      <c r="U251" s="71"/>
      <c r="V251" s="71"/>
      <c r="W251" s="71"/>
      <c r="X251" s="71"/>
      <c r="Y251" s="71"/>
      <c r="Z251" s="71"/>
      <c r="AA251" s="71"/>
      <c r="AB251" s="71"/>
      <c r="AC251" s="71"/>
      <c r="AD251" s="71"/>
      <c r="AE251" s="71"/>
      <c r="AF251" s="71"/>
      <c r="AG251" s="71"/>
      <c r="AH251" s="71"/>
      <c r="AI251" s="71"/>
      <c r="AJ251" s="71"/>
      <c r="AK251" s="71"/>
      <c r="AL251" s="71"/>
    </row>
    <row r="252" spans="1:38" hidden="1">
      <c r="A252" s="165">
        <v>253</v>
      </c>
      <c r="B252" s="184" t="s">
        <v>1131</v>
      </c>
      <c r="C252" s="184" t="s">
        <v>1130</v>
      </c>
      <c r="D252" s="187" t="s">
        <v>1</v>
      </c>
      <c r="E252" s="166">
        <v>0</v>
      </c>
      <c r="F252" s="167">
        <v>0</v>
      </c>
      <c r="G252" s="167">
        <v>0</v>
      </c>
      <c r="H252" s="168">
        <v>0</v>
      </c>
      <c r="I252" s="169">
        <v>0</v>
      </c>
      <c r="J252" s="167">
        <v>0</v>
      </c>
      <c r="K252" s="170">
        <v>0</v>
      </c>
      <c r="L252" s="71"/>
      <c r="M252" s="71"/>
      <c r="N252" s="71"/>
      <c r="O252" s="71"/>
      <c r="P252" s="71"/>
      <c r="Q252" s="71"/>
      <c r="R252" s="71"/>
      <c r="S252" s="71"/>
      <c r="T252" s="71"/>
      <c r="U252" s="71"/>
      <c r="V252" s="71"/>
      <c r="W252" s="71"/>
      <c r="X252" s="71"/>
      <c r="Y252" s="71"/>
      <c r="Z252" s="71"/>
      <c r="AA252" s="71"/>
      <c r="AB252" s="71"/>
      <c r="AC252" s="71"/>
      <c r="AD252" s="71"/>
      <c r="AE252" s="71"/>
      <c r="AF252" s="71"/>
      <c r="AG252" s="71"/>
      <c r="AH252" s="71"/>
      <c r="AI252" s="71"/>
      <c r="AJ252" s="71"/>
      <c r="AK252" s="71"/>
      <c r="AL252" s="71"/>
    </row>
    <row r="253" spans="1:38" hidden="1">
      <c r="A253" s="165">
        <v>254</v>
      </c>
      <c r="B253" s="184" t="s">
        <v>1132</v>
      </c>
      <c r="C253" s="184" t="s">
        <v>1133</v>
      </c>
      <c r="D253" s="187" t="s">
        <v>1090</v>
      </c>
      <c r="E253" s="166">
        <v>0</v>
      </c>
      <c r="F253" s="167">
        <v>0</v>
      </c>
      <c r="G253" s="167">
        <v>0</v>
      </c>
      <c r="H253" s="168">
        <v>0</v>
      </c>
      <c r="I253" s="169">
        <v>0</v>
      </c>
      <c r="J253" s="167">
        <v>0</v>
      </c>
      <c r="K253" s="170">
        <v>0</v>
      </c>
      <c r="L253" s="71"/>
      <c r="M253" s="71"/>
      <c r="N253" s="71"/>
      <c r="O253" s="71"/>
      <c r="P253" s="71"/>
      <c r="Q253" s="71"/>
      <c r="R253" s="71"/>
      <c r="S253" s="71"/>
      <c r="T253" s="71"/>
      <c r="U253" s="71"/>
      <c r="V253" s="71"/>
      <c r="W253" s="71"/>
      <c r="X253" s="71"/>
      <c r="Y253" s="71"/>
      <c r="Z253" s="71"/>
      <c r="AA253" s="71"/>
      <c r="AB253" s="71"/>
      <c r="AC253" s="71"/>
      <c r="AD253" s="71"/>
      <c r="AE253" s="71"/>
      <c r="AF253" s="71"/>
      <c r="AG253" s="71"/>
      <c r="AH253" s="71"/>
      <c r="AI253" s="71"/>
      <c r="AJ253" s="71"/>
      <c r="AK253" s="71"/>
      <c r="AL253" s="71"/>
    </row>
    <row r="254" spans="1:38" hidden="1">
      <c r="A254" s="165">
        <v>255</v>
      </c>
      <c r="B254" s="184" t="s">
        <v>1134</v>
      </c>
      <c r="C254" s="184" t="s">
        <v>1133</v>
      </c>
      <c r="D254" s="187" t="s">
        <v>1090</v>
      </c>
      <c r="E254" s="166">
        <v>0</v>
      </c>
      <c r="F254" s="167">
        <v>0</v>
      </c>
      <c r="G254" s="167">
        <v>0</v>
      </c>
      <c r="H254" s="168">
        <v>0</v>
      </c>
      <c r="I254" s="169">
        <v>0</v>
      </c>
      <c r="J254" s="167">
        <v>0</v>
      </c>
      <c r="K254" s="170">
        <v>0</v>
      </c>
      <c r="L254" s="71"/>
      <c r="M254" s="71"/>
      <c r="N254" s="71"/>
      <c r="O254" s="71"/>
      <c r="P254" s="71"/>
      <c r="Q254" s="71"/>
      <c r="R254" s="71"/>
      <c r="S254" s="71"/>
      <c r="T254" s="71"/>
      <c r="U254" s="71"/>
      <c r="V254" s="71"/>
      <c r="W254" s="71"/>
      <c r="X254" s="71"/>
      <c r="Y254" s="71"/>
      <c r="Z254" s="71"/>
      <c r="AA254" s="71"/>
      <c r="AB254" s="71"/>
      <c r="AC254" s="71"/>
      <c r="AD254" s="71"/>
      <c r="AE254" s="71"/>
      <c r="AF254" s="71"/>
      <c r="AG254" s="71"/>
      <c r="AH254" s="71"/>
      <c r="AI254" s="71"/>
      <c r="AJ254" s="71"/>
      <c r="AK254" s="71"/>
      <c r="AL254" s="71"/>
    </row>
    <row r="255" spans="1:38" hidden="1">
      <c r="A255" s="165">
        <v>256</v>
      </c>
      <c r="B255" s="184" t="s">
        <v>1135</v>
      </c>
      <c r="C255" s="184" t="s">
        <v>1136</v>
      </c>
      <c r="D255" s="187" t="s">
        <v>1</v>
      </c>
      <c r="E255" s="166">
        <v>0</v>
      </c>
      <c r="F255" s="167">
        <v>0</v>
      </c>
      <c r="G255" s="167">
        <v>0</v>
      </c>
      <c r="H255" s="168">
        <v>0</v>
      </c>
      <c r="I255" s="169">
        <v>0</v>
      </c>
      <c r="J255" s="167">
        <v>0</v>
      </c>
      <c r="K255" s="170">
        <v>0</v>
      </c>
      <c r="L255" s="71"/>
      <c r="M255" s="71"/>
      <c r="N255" s="71"/>
      <c r="O255" s="71"/>
      <c r="P255" s="71"/>
      <c r="Q255" s="71"/>
      <c r="R255" s="71"/>
      <c r="S255" s="71"/>
      <c r="T255" s="71"/>
      <c r="U255" s="71"/>
      <c r="V255" s="71"/>
      <c r="W255" s="71"/>
      <c r="X255" s="71"/>
      <c r="Y255" s="71"/>
      <c r="Z255" s="71"/>
      <c r="AA255" s="71"/>
      <c r="AB255" s="71"/>
      <c r="AC255" s="71"/>
      <c r="AD255" s="71"/>
      <c r="AE255" s="71"/>
      <c r="AF255" s="71"/>
      <c r="AG255" s="71"/>
      <c r="AH255" s="71"/>
      <c r="AI255" s="71"/>
      <c r="AJ255" s="71"/>
      <c r="AK255" s="71"/>
      <c r="AL255" s="71"/>
    </row>
    <row r="256" spans="1:38" hidden="1">
      <c r="A256" s="165">
        <v>257</v>
      </c>
      <c r="B256" s="184" t="s">
        <v>1137</v>
      </c>
      <c r="C256" s="184" t="s">
        <v>1136</v>
      </c>
      <c r="D256" s="187" t="s">
        <v>1</v>
      </c>
      <c r="E256" s="166">
        <v>0</v>
      </c>
      <c r="F256" s="167">
        <v>0</v>
      </c>
      <c r="G256" s="167">
        <v>0</v>
      </c>
      <c r="H256" s="168">
        <v>0</v>
      </c>
      <c r="I256" s="169">
        <v>0</v>
      </c>
      <c r="J256" s="167">
        <v>0</v>
      </c>
      <c r="K256" s="170">
        <v>0</v>
      </c>
      <c r="L256" s="71"/>
      <c r="M256" s="71"/>
      <c r="N256" s="71"/>
      <c r="O256" s="71"/>
      <c r="P256" s="71"/>
      <c r="Q256" s="71"/>
      <c r="R256" s="71"/>
      <c r="S256" s="71"/>
      <c r="T256" s="71"/>
      <c r="U256" s="71"/>
      <c r="V256" s="71"/>
      <c r="W256" s="71"/>
      <c r="X256" s="71"/>
      <c r="Y256" s="71"/>
      <c r="Z256" s="71"/>
      <c r="AA256" s="71"/>
      <c r="AB256" s="71"/>
      <c r="AC256" s="71"/>
      <c r="AD256" s="71"/>
      <c r="AE256" s="71"/>
      <c r="AF256" s="71"/>
      <c r="AG256" s="71"/>
      <c r="AH256" s="71"/>
      <c r="AI256" s="71"/>
      <c r="AJ256" s="71"/>
      <c r="AK256" s="71"/>
      <c r="AL256" s="71"/>
    </row>
    <row r="257" spans="1:38" hidden="1">
      <c r="A257" s="165">
        <v>258</v>
      </c>
      <c r="B257" s="184" t="s">
        <v>1138</v>
      </c>
      <c r="C257" s="184" t="s">
        <v>1139</v>
      </c>
      <c r="D257" s="187" t="s">
        <v>1090</v>
      </c>
      <c r="E257" s="166">
        <v>0</v>
      </c>
      <c r="F257" s="167">
        <v>0</v>
      </c>
      <c r="G257" s="167">
        <v>0</v>
      </c>
      <c r="H257" s="168">
        <v>0</v>
      </c>
      <c r="I257" s="169">
        <v>0</v>
      </c>
      <c r="J257" s="167">
        <v>0</v>
      </c>
      <c r="K257" s="170">
        <v>0</v>
      </c>
      <c r="L257" s="71"/>
      <c r="M257" s="71"/>
      <c r="N257" s="71"/>
      <c r="O257" s="71"/>
      <c r="P257" s="71"/>
      <c r="Q257" s="71"/>
      <c r="R257" s="71"/>
      <c r="S257" s="71"/>
      <c r="T257" s="71"/>
      <c r="U257" s="71"/>
      <c r="V257" s="71"/>
      <c r="W257" s="71"/>
      <c r="X257" s="71"/>
      <c r="Y257" s="71"/>
      <c r="Z257" s="71"/>
      <c r="AA257" s="71"/>
      <c r="AB257" s="71"/>
      <c r="AC257" s="71"/>
      <c r="AD257" s="71"/>
      <c r="AE257" s="71"/>
      <c r="AF257" s="71"/>
      <c r="AG257" s="71"/>
      <c r="AH257" s="71"/>
      <c r="AI257" s="71"/>
      <c r="AJ257" s="71"/>
      <c r="AK257" s="71"/>
      <c r="AL257" s="71"/>
    </row>
    <row r="258" spans="1:38" hidden="1">
      <c r="A258" s="165">
        <v>259</v>
      </c>
      <c r="B258" s="184" t="s">
        <v>1140</v>
      </c>
      <c r="C258" s="184" t="s">
        <v>1139</v>
      </c>
      <c r="D258" s="187" t="s">
        <v>1090</v>
      </c>
      <c r="E258" s="166">
        <v>0</v>
      </c>
      <c r="F258" s="167">
        <v>0</v>
      </c>
      <c r="G258" s="167">
        <v>0</v>
      </c>
      <c r="H258" s="168">
        <v>0</v>
      </c>
      <c r="I258" s="169">
        <v>0</v>
      </c>
      <c r="J258" s="167">
        <v>0</v>
      </c>
      <c r="K258" s="170">
        <v>0</v>
      </c>
      <c r="L258" s="71"/>
      <c r="M258" s="71"/>
      <c r="N258" s="71"/>
      <c r="O258" s="71"/>
      <c r="P258" s="71"/>
      <c r="Q258" s="71"/>
      <c r="R258" s="71"/>
      <c r="S258" s="71"/>
      <c r="T258" s="71"/>
      <c r="U258" s="71"/>
      <c r="V258" s="71"/>
      <c r="W258" s="71"/>
      <c r="X258" s="71"/>
      <c r="Y258" s="71"/>
      <c r="Z258" s="71"/>
      <c r="AA258" s="71"/>
      <c r="AB258" s="71"/>
      <c r="AC258" s="71"/>
      <c r="AD258" s="71"/>
      <c r="AE258" s="71"/>
      <c r="AF258" s="71"/>
      <c r="AG258" s="71"/>
      <c r="AH258" s="71"/>
      <c r="AI258" s="71"/>
      <c r="AJ258" s="71"/>
      <c r="AK258" s="71"/>
      <c r="AL258" s="71"/>
    </row>
    <row r="259" spans="1:38" hidden="1">
      <c r="A259" s="165">
        <v>260</v>
      </c>
      <c r="B259" s="184" t="s">
        <v>1141</v>
      </c>
      <c r="C259" s="184" t="s">
        <v>1142</v>
      </c>
      <c r="D259" s="187" t="s">
        <v>1090</v>
      </c>
      <c r="E259" s="166">
        <v>0</v>
      </c>
      <c r="F259" s="167">
        <v>0</v>
      </c>
      <c r="G259" s="167">
        <v>0</v>
      </c>
      <c r="H259" s="168">
        <v>0</v>
      </c>
      <c r="I259" s="169">
        <v>0</v>
      </c>
      <c r="J259" s="167">
        <v>0</v>
      </c>
      <c r="K259" s="170">
        <v>0</v>
      </c>
      <c r="L259" s="71"/>
      <c r="M259" s="71"/>
      <c r="N259" s="71"/>
      <c r="O259" s="71"/>
      <c r="P259" s="71"/>
      <c r="Q259" s="71"/>
      <c r="R259" s="71"/>
      <c r="S259" s="71"/>
      <c r="T259" s="71"/>
      <c r="U259" s="71"/>
      <c r="V259" s="71"/>
      <c r="W259" s="71"/>
      <c r="X259" s="71"/>
      <c r="Y259" s="71"/>
      <c r="Z259" s="71"/>
      <c r="AA259" s="71"/>
      <c r="AB259" s="71"/>
      <c r="AC259" s="71"/>
      <c r="AD259" s="71"/>
      <c r="AE259" s="71"/>
      <c r="AF259" s="71"/>
      <c r="AG259" s="71"/>
      <c r="AH259" s="71"/>
      <c r="AI259" s="71"/>
      <c r="AJ259" s="71"/>
      <c r="AK259" s="71"/>
      <c r="AL259" s="71"/>
    </row>
    <row r="260" spans="1:38" hidden="1">
      <c r="A260" s="165">
        <v>261</v>
      </c>
      <c r="B260" s="184" t="s">
        <v>1143</v>
      </c>
      <c r="C260" s="184" t="s">
        <v>1142</v>
      </c>
      <c r="D260" s="187" t="s">
        <v>1090</v>
      </c>
      <c r="E260" s="166">
        <v>0</v>
      </c>
      <c r="F260" s="167">
        <v>0</v>
      </c>
      <c r="G260" s="167">
        <v>0</v>
      </c>
      <c r="H260" s="168">
        <v>0</v>
      </c>
      <c r="I260" s="169">
        <v>0</v>
      </c>
      <c r="J260" s="167">
        <v>0</v>
      </c>
      <c r="K260" s="170">
        <v>0</v>
      </c>
      <c r="L260" s="71"/>
      <c r="M260" s="71"/>
      <c r="N260" s="71"/>
      <c r="O260" s="71"/>
      <c r="P260" s="71"/>
      <c r="Q260" s="71"/>
      <c r="R260" s="71"/>
      <c r="S260" s="71"/>
      <c r="T260" s="71"/>
      <c r="U260" s="71"/>
      <c r="V260" s="71"/>
      <c r="W260" s="71"/>
      <c r="X260" s="71"/>
      <c r="Y260" s="71"/>
      <c r="Z260" s="71"/>
      <c r="AA260" s="71"/>
      <c r="AB260" s="71"/>
      <c r="AC260" s="71"/>
      <c r="AD260" s="71"/>
      <c r="AE260" s="71"/>
      <c r="AF260" s="71"/>
      <c r="AG260" s="71"/>
      <c r="AH260" s="71"/>
      <c r="AI260" s="71"/>
      <c r="AJ260" s="71"/>
      <c r="AK260" s="71"/>
      <c r="AL260" s="71"/>
    </row>
    <row r="261" spans="1:38" hidden="1">
      <c r="A261" s="165">
        <v>262</v>
      </c>
      <c r="B261" s="184" t="s">
        <v>1144</v>
      </c>
      <c r="C261" s="184" t="s">
        <v>1145</v>
      </c>
      <c r="D261" s="187" t="s">
        <v>1</v>
      </c>
      <c r="E261" s="166">
        <v>0</v>
      </c>
      <c r="F261" s="167">
        <v>0</v>
      </c>
      <c r="G261" s="167">
        <v>0</v>
      </c>
      <c r="H261" s="168">
        <v>0</v>
      </c>
      <c r="I261" s="169">
        <v>0</v>
      </c>
      <c r="J261" s="167">
        <v>0</v>
      </c>
      <c r="K261" s="170">
        <v>0</v>
      </c>
      <c r="L261" s="71"/>
      <c r="M261" s="71"/>
      <c r="N261" s="71"/>
      <c r="O261" s="71"/>
      <c r="P261" s="71"/>
      <c r="Q261" s="71"/>
      <c r="R261" s="71"/>
      <c r="S261" s="71"/>
      <c r="T261" s="71"/>
      <c r="U261" s="71"/>
      <c r="V261" s="71"/>
      <c r="W261" s="71"/>
      <c r="X261" s="71"/>
      <c r="Y261" s="71"/>
      <c r="Z261" s="71"/>
      <c r="AA261" s="71"/>
      <c r="AB261" s="71"/>
      <c r="AC261" s="71"/>
      <c r="AD261" s="71"/>
      <c r="AE261" s="71"/>
      <c r="AF261" s="71"/>
      <c r="AG261" s="71"/>
      <c r="AH261" s="71"/>
      <c r="AI261" s="71"/>
      <c r="AJ261" s="71"/>
      <c r="AK261" s="71"/>
      <c r="AL261" s="71"/>
    </row>
    <row r="262" spans="1:38" hidden="1">
      <c r="A262" s="165">
        <v>263</v>
      </c>
      <c r="B262" s="184" t="s">
        <v>1146</v>
      </c>
      <c r="C262" s="184" t="s">
        <v>1145</v>
      </c>
      <c r="D262" s="187" t="s">
        <v>1</v>
      </c>
      <c r="E262" s="166">
        <v>0</v>
      </c>
      <c r="F262" s="167">
        <v>0</v>
      </c>
      <c r="G262" s="167">
        <v>0</v>
      </c>
      <c r="H262" s="168">
        <v>0</v>
      </c>
      <c r="I262" s="169">
        <v>0</v>
      </c>
      <c r="J262" s="167">
        <v>0</v>
      </c>
      <c r="K262" s="170">
        <v>0</v>
      </c>
      <c r="L262" s="71"/>
      <c r="M262" s="71"/>
      <c r="N262" s="71"/>
      <c r="O262" s="71"/>
      <c r="P262" s="71"/>
      <c r="Q262" s="71"/>
      <c r="R262" s="71"/>
      <c r="S262" s="71"/>
      <c r="T262" s="71"/>
      <c r="U262" s="71"/>
      <c r="V262" s="71"/>
      <c r="W262" s="71"/>
      <c r="X262" s="71"/>
      <c r="Y262" s="71"/>
      <c r="Z262" s="71"/>
      <c r="AA262" s="71"/>
      <c r="AB262" s="71"/>
      <c r="AC262" s="71"/>
      <c r="AD262" s="71"/>
      <c r="AE262" s="71"/>
      <c r="AF262" s="71"/>
      <c r="AG262" s="71"/>
      <c r="AH262" s="71"/>
      <c r="AI262" s="71"/>
      <c r="AJ262" s="71"/>
      <c r="AK262" s="71"/>
      <c r="AL262" s="71"/>
    </row>
    <row r="263" spans="1:38" hidden="1">
      <c r="A263" s="165">
        <v>264</v>
      </c>
      <c r="B263" s="184" t="s">
        <v>116</v>
      </c>
      <c r="C263" s="184" t="s">
        <v>1147</v>
      </c>
      <c r="D263" s="187" t="s">
        <v>1</v>
      </c>
      <c r="E263" s="166">
        <v>10</v>
      </c>
      <c r="F263" s="167">
        <v>5627</v>
      </c>
      <c r="G263" s="167">
        <v>670</v>
      </c>
      <c r="H263" s="168">
        <v>0.2</v>
      </c>
      <c r="I263" s="169">
        <v>0.90474497956282207</v>
      </c>
      <c r="J263" s="167">
        <v>536</v>
      </c>
      <c r="K263" s="170">
        <v>5360</v>
      </c>
      <c r="L263" s="71"/>
      <c r="M263" s="71"/>
      <c r="N263" s="93"/>
      <c r="O263" s="71"/>
      <c r="P263" s="71"/>
      <c r="Q263" s="71"/>
      <c r="R263" s="71"/>
      <c r="S263" s="71"/>
      <c r="T263" s="71"/>
      <c r="U263" s="71"/>
      <c r="V263" s="71"/>
      <c r="W263" s="71"/>
      <c r="X263" s="71"/>
      <c r="Y263" s="71"/>
      <c r="Z263" s="71"/>
      <c r="AA263" s="71"/>
      <c r="AB263" s="71"/>
      <c r="AC263" s="71"/>
      <c r="AD263" s="71"/>
      <c r="AE263" s="71"/>
      <c r="AF263" s="71"/>
      <c r="AG263" s="96"/>
      <c r="AH263" s="71"/>
      <c r="AI263" s="71"/>
      <c r="AJ263" s="71"/>
      <c r="AK263" s="71">
        <f>SUBTOTAL(9,L263:AJ263)</f>
        <v>0</v>
      </c>
      <c r="AL263" s="81">
        <f>+J263*AK263</f>
        <v>0</v>
      </c>
    </row>
    <row r="264" spans="1:38" hidden="1">
      <c r="A264" s="165">
        <v>265</v>
      </c>
      <c r="B264" s="184" t="s">
        <v>1148</v>
      </c>
      <c r="C264" s="184" t="s">
        <v>117</v>
      </c>
      <c r="D264" s="187" t="s">
        <v>1</v>
      </c>
      <c r="E264" s="166">
        <v>0</v>
      </c>
      <c r="F264" s="167">
        <v>0</v>
      </c>
      <c r="G264" s="167">
        <v>0</v>
      </c>
      <c r="H264" s="168">
        <v>0</v>
      </c>
      <c r="I264" s="169">
        <v>0</v>
      </c>
      <c r="J264" s="167">
        <v>0</v>
      </c>
      <c r="K264" s="170">
        <v>0</v>
      </c>
      <c r="L264" s="71"/>
      <c r="M264" s="71"/>
      <c r="N264" s="71"/>
      <c r="O264" s="71"/>
      <c r="P264" s="71"/>
      <c r="Q264" s="71"/>
      <c r="R264" s="71"/>
      <c r="S264" s="71"/>
      <c r="T264" s="71"/>
      <c r="U264" s="71"/>
      <c r="V264" s="71"/>
      <c r="W264" s="71"/>
      <c r="X264" s="71"/>
      <c r="Y264" s="71"/>
      <c r="Z264" s="71"/>
      <c r="AA264" s="71"/>
      <c r="AB264" s="71"/>
      <c r="AC264" s="71"/>
      <c r="AD264" s="71"/>
      <c r="AE264" s="71"/>
      <c r="AF264" s="71"/>
      <c r="AG264" s="71"/>
      <c r="AH264" s="71"/>
      <c r="AI264" s="71"/>
      <c r="AJ264" s="71"/>
      <c r="AK264" s="71"/>
      <c r="AL264" s="71"/>
    </row>
    <row r="265" spans="1:38" hidden="1">
      <c r="A265" s="165">
        <v>266</v>
      </c>
      <c r="B265" s="184" t="s">
        <v>118</v>
      </c>
      <c r="C265" s="184" t="s">
        <v>1149</v>
      </c>
      <c r="D265" s="187" t="s">
        <v>1</v>
      </c>
      <c r="E265" s="166">
        <v>34</v>
      </c>
      <c r="F265" s="167">
        <v>5831</v>
      </c>
      <c r="G265" s="167">
        <v>1204</v>
      </c>
      <c r="H265" s="168">
        <v>0.19999999999999996</v>
      </c>
      <c r="I265" s="169">
        <v>0.83481392557022804</v>
      </c>
      <c r="J265" s="167">
        <v>963.2</v>
      </c>
      <c r="K265" s="170">
        <v>32748.800000000003</v>
      </c>
      <c r="L265" s="71"/>
      <c r="M265" s="71"/>
      <c r="N265" s="93"/>
      <c r="O265" s="71"/>
      <c r="P265" s="71"/>
      <c r="Q265" s="71"/>
      <c r="R265" s="71"/>
      <c r="S265" s="71"/>
      <c r="T265" s="71"/>
      <c r="U265" s="71"/>
      <c r="V265" s="71"/>
      <c r="W265" s="71"/>
      <c r="X265" s="71"/>
      <c r="Y265" s="71"/>
      <c r="Z265" s="71"/>
      <c r="AA265" s="71"/>
      <c r="AB265" s="71"/>
      <c r="AC265" s="71"/>
      <c r="AD265" s="71"/>
      <c r="AE265" s="71"/>
      <c r="AF265" s="71"/>
      <c r="AG265" s="96"/>
      <c r="AH265" s="71"/>
      <c r="AI265" s="71"/>
      <c r="AJ265" s="71"/>
      <c r="AK265" s="71">
        <f>SUBTOTAL(9,L265:AJ265)</f>
        <v>0</v>
      </c>
      <c r="AL265" s="81">
        <f>+J265*AK265</f>
        <v>0</v>
      </c>
    </row>
    <row r="266" spans="1:38" hidden="1">
      <c r="A266" s="165">
        <v>267</v>
      </c>
      <c r="B266" s="184" t="s">
        <v>1150</v>
      </c>
      <c r="C266" s="184" t="s">
        <v>119</v>
      </c>
      <c r="D266" s="187" t="s">
        <v>1</v>
      </c>
      <c r="E266" s="166">
        <v>0</v>
      </c>
      <c r="F266" s="167">
        <v>0</v>
      </c>
      <c r="G266" s="167">
        <v>0</v>
      </c>
      <c r="H266" s="168">
        <v>0</v>
      </c>
      <c r="I266" s="169">
        <v>0</v>
      </c>
      <c r="J266" s="167">
        <v>0</v>
      </c>
      <c r="K266" s="170">
        <v>0</v>
      </c>
      <c r="L266" s="71"/>
      <c r="M266" s="71"/>
      <c r="N266" s="71"/>
      <c r="O266" s="71"/>
      <c r="P266" s="71"/>
      <c r="Q266" s="71"/>
      <c r="R266" s="71"/>
      <c r="S266" s="71"/>
      <c r="T266" s="71"/>
      <c r="U266" s="71"/>
      <c r="V266" s="71"/>
      <c r="W266" s="71"/>
      <c r="X266" s="71"/>
      <c r="Y266" s="71"/>
      <c r="Z266" s="71"/>
      <c r="AA266" s="71"/>
      <c r="AB266" s="71"/>
      <c r="AC266" s="71"/>
      <c r="AD266" s="71"/>
      <c r="AE266" s="71"/>
      <c r="AF266" s="71"/>
      <c r="AG266" s="71"/>
      <c r="AH266" s="71"/>
      <c r="AI266" s="71"/>
      <c r="AJ266" s="71"/>
      <c r="AK266" s="71"/>
      <c r="AL266" s="71"/>
    </row>
    <row r="267" spans="1:38" hidden="1">
      <c r="A267" s="165">
        <v>268</v>
      </c>
      <c r="B267" s="184" t="s">
        <v>1151</v>
      </c>
      <c r="C267" s="184" t="s">
        <v>1152</v>
      </c>
      <c r="D267" s="187" t="s">
        <v>1</v>
      </c>
      <c r="E267" s="166">
        <v>0</v>
      </c>
      <c r="F267" s="167">
        <v>0</v>
      </c>
      <c r="G267" s="167">
        <v>0</v>
      </c>
      <c r="H267" s="168">
        <v>0</v>
      </c>
      <c r="I267" s="169">
        <v>0</v>
      </c>
      <c r="J267" s="167">
        <v>0</v>
      </c>
      <c r="K267" s="170">
        <v>0</v>
      </c>
      <c r="L267" s="71"/>
      <c r="M267" s="71"/>
      <c r="N267" s="71"/>
      <c r="O267" s="71"/>
      <c r="P267" s="71"/>
      <c r="Q267" s="71"/>
      <c r="R267" s="71"/>
      <c r="S267" s="71"/>
      <c r="T267" s="71"/>
      <c r="U267" s="71"/>
      <c r="V267" s="71"/>
      <c r="W267" s="71"/>
      <c r="X267" s="71"/>
      <c r="Y267" s="71"/>
      <c r="Z267" s="71"/>
      <c r="AA267" s="71"/>
      <c r="AB267" s="71"/>
      <c r="AC267" s="71"/>
      <c r="AD267" s="71"/>
      <c r="AE267" s="71"/>
      <c r="AF267" s="71"/>
      <c r="AG267" s="71"/>
      <c r="AH267" s="71"/>
      <c r="AI267" s="71"/>
      <c r="AJ267" s="71"/>
      <c r="AK267" s="71"/>
      <c r="AL267" s="71"/>
    </row>
    <row r="268" spans="1:38" hidden="1">
      <c r="A268" s="165">
        <v>269</v>
      </c>
      <c r="B268" s="184" t="s">
        <v>1153</v>
      </c>
      <c r="C268" s="184" t="s">
        <v>1152</v>
      </c>
      <c r="D268" s="187" t="s">
        <v>1</v>
      </c>
      <c r="E268" s="166">
        <v>0</v>
      </c>
      <c r="F268" s="167">
        <v>0</v>
      </c>
      <c r="G268" s="167">
        <v>0</v>
      </c>
      <c r="H268" s="168">
        <v>0</v>
      </c>
      <c r="I268" s="169">
        <v>0</v>
      </c>
      <c r="J268" s="167">
        <v>0</v>
      </c>
      <c r="K268" s="170">
        <v>0</v>
      </c>
      <c r="L268" s="71"/>
      <c r="M268" s="71"/>
      <c r="N268" s="71"/>
      <c r="O268" s="71"/>
      <c r="P268" s="71"/>
      <c r="Q268" s="71"/>
      <c r="R268" s="71"/>
      <c r="S268" s="71"/>
      <c r="T268" s="71"/>
      <c r="U268" s="71"/>
      <c r="V268" s="71"/>
      <c r="W268" s="71"/>
      <c r="X268" s="71"/>
      <c r="Y268" s="71"/>
      <c r="Z268" s="71"/>
      <c r="AA268" s="71"/>
      <c r="AB268" s="71"/>
      <c r="AC268" s="71"/>
      <c r="AD268" s="71"/>
      <c r="AE268" s="71"/>
      <c r="AF268" s="71"/>
      <c r="AG268" s="71"/>
      <c r="AH268" s="71"/>
      <c r="AI268" s="71"/>
      <c r="AJ268" s="71"/>
      <c r="AK268" s="71"/>
      <c r="AL268" s="71"/>
    </row>
    <row r="269" spans="1:38" hidden="1">
      <c r="A269" s="165">
        <v>270</v>
      </c>
      <c r="B269" s="184" t="s">
        <v>1154</v>
      </c>
      <c r="C269" s="184" t="s">
        <v>1155</v>
      </c>
      <c r="D269" s="187" t="s">
        <v>1</v>
      </c>
      <c r="E269" s="166">
        <v>0</v>
      </c>
      <c r="F269" s="167">
        <v>0</v>
      </c>
      <c r="G269" s="167">
        <v>0</v>
      </c>
      <c r="H269" s="168">
        <v>0</v>
      </c>
      <c r="I269" s="169">
        <v>0</v>
      </c>
      <c r="J269" s="167">
        <v>0</v>
      </c>
      <c r="K269" s="170">
        <v>0</v>
      </c>
      <c r="L269" s="71"/>
      <c r="M269" s="71"/>
      <c r="N269" s="71"/>
      <c r="O269" s="71"/>
      <c r="P269" s="71"/>
      <c r="Q269" s="71"/>
      <c r="R269" s="71"/>
      <c r="S269" s="71"/>
      <c r="T269" s="71"/>
      <c r="U269" s="71"/>
      <c r="V269" s="71"/>
      <c r="W269" s="71"/>
      <c r="X269" s="71"/>
      <c r="Y269" s="71"/>
      <c r="Z269" s="71"/>
      <c r="AA269" s="71"/>
      <c r="AB269" s="71"/>
      <c r="AC269" s="71"/>
      <c r="AD269" s="71"/>
      <c r="AE269" s="71"/>
      <c r="AF269" s="71"/>
      <c r="AG269" s="71"/>
      <c r="AH269" s="71"/>
      <c r="AI269" s="71"/>
      <c r="AJ269" s="71"/>
      <c r="AK269" s="71"/>
      <c r="AL269" s="71"/>
    </row>
    <row r="270" spans="1:38" hidden="1">
      <c r="A270" s="165">
        <v>271</v>
      </c>
      <c r="B270" s="184" t="s">
        <v>1156</v>
      </c>
      <c r="C270" s="184" t="s">
        <v>1155</v>
      </c>
      <c r="D270" s="187" t="s">
        <v>1</v>
      </c>
      <c r="E270" s="166">
        <v>0</v>
      </c>
      <c r="F270" s="167">
        <v>0</v>
      </c>
      <c r="G270" s="167">
        <v>0</v>
      </c>
      <c r="H270" s="168">
        <v>0</v>
      </c>
      <c r="I270" s="169">
        <v>0</v>
      </c>
      <c r="J270" s="167">
        <v>0</v>
      </c>
      <c r="K270" s="170">
        <v>0</v>
      </c>
      <c r="L270" s="71"/>
      <c r="M270" s="71"/>
      <c r="N270" s="71"/>
      <c r="O270" s="71"/>
      <c r="P270" s="71"/>
      <c r="Q270" s="71"/>
      <c r="R270" s="71"/>
      <c r="S270" s="71"/>
      <c r="T270" s="71"/>
      <c r="U270" s="71"/>
      <c r="V270" s="71"/>
      <c r="W270" s="71"/>
      <c r="X270" s="71"/>
      <c r="Y270" s="71"/>
      <c r="Z270" s="71"/>
      <c r="AA270" s="71"/>
      <c r="AB270" s="71"/>
      <c r="AC270" s="71"/>
      <c r="AD270" s="71"/>
      <c r="AE270" s="71"/>
      <c r="AF270" s="71"/>
      <c r="AG270" s="71"/>
      <c r="AH270" s="71"/>
      <c r="AI270" s="71"/>
      <c r="AJ270" s="71"/>
      <c r="AK270" s="71"/>
      <c r="AL270" s="71"/>
    </row>
    <row r="271" spans="1:38" hidden="1">
      <c r="A271" s="165">
        <v>272</v>
      </c>
      <c r="B271" s="184" t="s">
        <v>80</v>
      </c>
      <c r="C271" s="184" t="s">
        <v>1157</v>
      </c>
      <c r="D271" s="187" t="s">
        <v>1</v>
      </c>
      <c r="E271" s="166">
        <v>10</v>
      </c>
      <c r="F271" s="167">
        <v>3389</v>
      </c>
      <c r="G271" s="167">
        <v>819</v>
      </c>
      <c r="H271" s="168">
        <v>0.19999999999999996</v>
      </c>
      <c r="I271" s="169">
        <v>0.80666863381528475</v>
      </c>
      <c r="J271" s="167">
        <v>655.20000000000005</v>
      </c>
      <c r="K271" s="170">
        <v>6552</v>
      </c>
      <c r="L271" s="71"/>
      <c r="M271" s="71"/>
      <c r="N271" s="93"/>
      <c r="O271" s="71"/>
      <c r="P271" s="71"/>
      <c r="Q271" s="71"/>
      <c r="R271" s="71"/>
      <c r="S271" s="71"/>
      <c r="T271" s="71"/>
      <c r="U271" s="71"/>
      <c r="V271" s="71"/>
      <c r="W271" s="71"/>
      <c r="X271" s="71"/>
      <c r="Y271" s="71"/>
      <c r="Z271" s="71"/>
      <c r="AA271" s="71"/>
      <c r="AB271" s="71"/>
      <c r="AC271" s="71"/>
      <c r="AD271" s="71"/>
      <c r="AE271" s="71"/>
      <c r="AF271" s="71"/>
      <c r="AG271" s="96"/>
      <c r="AH271" s="71"/>
      <c r="AI271" s="71"/>
      <c r="AJ271" s="71"/>
      <c r="AK271" s="71">
        <f>SUBTOTAL(9,L271:AJ271)</f>
        <v>0</v>
      </c>
      <c r="AL271" s="81">
        <f>+J271*AK271</f>
        <v>0</v>
      </c>
    </row>
    <row r="272" spans="1:38" hidden="1">
      <c r="A272" s="165">
        <v>273</v>
      </c>
      <c r="B272" s="184" t="s">
        <v>1158</v>
      </c>
      <c r="C272" s="184" t="s">
        <v>81</v>
      </c>
      <c r="D272" s="187" t="s">
        <v>1</v>
      </c>
      <c r="E272" s="166">
        <v>0</v>
      </c>
      <c r="F272" s="167">
        <v>0</v>
      </c>
      <c r="G272" s="167">
        <v>0</v>
      </c>
      <c r="H272" s="168">
        <v>0</v>
      </c>
      <c r="I272" s="169">
        <v>0</v>
      </c>
      <c r="J272" s="167">
        <v>0</v>
      </c>
      <c r="K272" s="170">
        <v>0</v>
      </c>
      <c r="L272" s="71"/>
      <c r="M272" s="71"/>
      <c r="N272" s="71"/>
      <c r="O272" s="71"/>
      <c r="P272" s="71"/>
      <c r="Q272" s="71"/>
      <c r="R272" s="71"/>
      <c r="S272" s="71"/>
      <c r="T272" s="71"/>
      <c r="U272" s="71"/>
      <c r="V272" s="71"/>
      <c r="W272" s="71"/>
      <c r="X272" s="71"/>
      <c r="Y272" s="71"/>
      <c r="Z272" s="71"/>
      <c r="AA272" s="71"/>
      <c r="AB272" s="71"/>
      <c r="AC272" s="71"/>
      <c r="AD272" s="71"/>
      <c r="AE272" s="71"/>
      <c r="AF272" s="71"/>
      <c r="AG272" s="71"/>
      <c r="AH272" s="71"/>
      <c r="AI272" s="71"/>
      <c r="AJ272" s="71"/>
      <c r="AK272" s="71"/>
      <c r="AL272" s="71"/>
    </row>
    <row r="273" spans="1:38" hidden="1">
      <c r="A273" s="165">
        <v>274</v>
      </c>
      <c r="B273" s="184" t="s">
        <v>1159</v>
      </c>
      <c r="C273" s="184" t="s">
        <v>1160</v>
      </c>
      <c r="D273" s="187" t="s">
        <v>1</v>
      </c>
      <c r="E273" s="166">
        <v>0</v>
      </c>
      <c r="F273" s="167">
        <v>0</v>
      </c>
      <c r="G273" s="167">
        <v>0</v>
      </c>
      <c r="H273" s="168">
        <v>0</v>
      </c>
      <c r="I273" s="169">
        <v>0</v>
      </c>
      <c r="J273" s="167">
        <v>0</v>
      </c>
      <c r="K273" s="170">
        <v>0</v>
      </c>
      <c r="L273" s="71"/>
      <c r="M273" s="71"/>
      <c r="N273" s="71"/>
      <c r="O273" s="71"/>
      <c r="P273" s="71"/>
      <c r="Q273" s="71"/>
      <c r="R273" s="71"/>
      <c r="S273" s="71"/>
      <c r="T273" s="71"/>
      <c r="U273" s="71"/>
      <c r="V273" s="71"/>
      <c r="W273" s="71"/>
      <c r="X273" s="71"/>
      <c r="Y273" s="71"/>
      <c r="Z273" s="71"/>
      <c r="AA273" s="71"/>
      <c r="AB273" s="71"/>
      <c r="AC273" s="71"/>
      <c r="AD273" s="71"/>
      <c r="AE273" s="71"/>
      <c r="AF273" s="71"/>
      <c r="AG273" s="71"/>
      <c r="AH273" s="71"/>
      <c r="AI273" s="71"/>
      <c r="AJ273" s="71"/>
      <c r="AK273" s="71"/>
      <c r="AL273" s="71"/>
    </row>
    <row r="274" spans="1:38" hidden="1">
      <c r="A274" s="165">
        <v>275</v>
      </c>
      <c r="B274" s="184" t="s">
        <v>1161</v>
      </c>
      <c r="C274" s="184" t="s">
        <v>1160</v>
      </c>
      <c r="D274" s="187" t="s">
        <v>1</v>
      </c>
      <c r="E274" s="166">
        <v>0</v>
      </c>
      <c r="F274" s="167">
        <v>0</v>
      </c>
      <c r="G274" s="167">
        <v>0</v>
      </c>
      <c r="H274" s="168">
        <v>0</v>
      </c>
      <c r="I274" s="169">
        <v>0</v>
      </c>
      <c r="J274" s="167">
        <v>0</v>
      </c>
      <c r="K274" s="170">
        <v>0</v>
      </c>
      <c r="L274" s="71"/>
      <c r="M274" s="71"/>
      <c r="N274" s="71"/>
      <c r="O274" s="71"/>
      <c r="P274" s="71"/>
      <c r="Q274" s="71"/>
      <c r="R274" s="71"/>
      <c r="S274" s="71"/>
      <c r="T274" s="71"/>
      <c r="U274" s="71"/>
      <c r="V274" s="71"/>
      <c r="W274" s="71"/>
      <c r="X274" s="71"/>
      <c r="Y274" s="71"/>
      <c r="Z274" s="71"/>
      <c r="AA274" s="71"/>
      <c r="AB274" s="71"/>
      <c r="AC274" s="71"/>
      <c r="AD274" s="71"/>
      <c r="AE274" s="71"/>
      <c r="AF274" s="71"/>
      <c r="AG274" s="71"/>
      <c r="AH274" s="71"/>
      <c r="AI274" s="71"/>
      <c r="AJ274" s="71"/>
      <c r="AK274" s="71"/>
      <c r="AL274" s="71"/>
    </row>
    <row r="275" spans="1:38" hidden="1">
      <c r="A275" s="165">
        <v>276</v>
      </c>
      <c r="B275" s="184" t="s">
        <v>82</v>
      </c>
      <c r="C275" s="184" t="s">
        <v>1162</v>
      </c>
      <c r="D275" s="187" t="s">
        <v>1</v>
      </c>
      <c r="E275" s="166">
        <v>10</v>
      </c>
      <c r="F275" s="167">
        <v>6832</v>
      </c>
      <c r="G275" s="167">
        <v>1885</v>
      </c>
      <c r="H275" s="168">
        <v>0.2</v>
      </c>
      <c r="I275" s="169">
        <v>0.77927400468384078</v>
      </c>
      <c r="J275" s="167">
        <v>1508</v>
      </c>
      <c r="K275" s="170">
        <v>15080</v>
      </c>
      <c r="L275" s="71"/>
      <c r="M275" s="71"/>
      <c r="N275" s="93"/>
      <c r="O275" s="71"/>
      <c r="P275" s="71"/>
      <c r="Q275" s="71"/>
      <c r="R275" s="71"/>
      <c r="S275" s="71"/>
      <c r="T275" s="71"/>
      <c r="U275" s="71"/>
      <c r="V275" s="71"/>
      <c r="W275" s="71"/>
      <c r="X275" s="71"/>
      <c r="Y275" s="71"/>
      <c r="Z275" s="71"/>
      <c r="AA275" s="71"/>
      <c r="AB275" s="71"/>
      <c r="AC275" s="71"/>
      <c r="AD275" s="71"/>
      <c r="AE275" s="71"/>
      <c r="AF275" s="71"/>
      <c r="AG275" s="96"/>
      <c r="AH275" s="71"/>
      <c r="AI275" s="71"/>
      <c r="AJ275" s="71"/>
      <c r="AK275" s="71">
        <f>SUBTOTAL(9,L275:AJ275)</f>
        <v>0</v>
      </c>
      <c r="AL275" s="81">
        <f>+J275*AK275</f>
        <v>0</v>
      </c>
    </row>
    <row r="276" spans="1:38" hidden="1">
      <c r="A276" s="165">
        <v>277</v>
      </c>
      <c r="B276" s="184" t="s">
        <v>1163</v>
      </c>
      <c r="C276" s="184" t="s">
        <v>83</v>
      </c>
      <c r="D276" s="187" t="s">
        <v>1</v>
      </c>
      <c r="E276" s="166">
        <v>0</v>
      </c>
      <c r="F276" s="167">
        <v>0</v>
      </c>
      <c r="G276" s="167">
        <v>0</v>
      </c>
      <c r="H276" s="168">
        <v>0</v>
      </c>
      <c r="I276" s="169">
        <v>0</v>
      </c>
      <c r="J276" s="167">
        <v>0</v>
      </c>
      <c r="K276" s="170">
        <v>0</v>
      </c>
      <c r="L276" s="71"/>
      <c r="M276" s="71"/>
      <c r="N276" s="71"/>
      <c r="O276" s="71"/>
      <c r="P276" s="71"/>
      <c r="Q276" s="71"/>
      <c r="R276" s="71"/>
      <c r="S276" s="71"/>
      <c r="T276" s="71"/>
      <c r="U276" s="71"/>
      <c r="V276" s="71"/>
      <c r="W276" s="71"/>
      <c r="X276" s="71"/>
      <c r="Y276" s="71"/>
      <c r="Z276" s="71"/>
      <c r="AA276" s="71"/>
      <c r="AB276" s="71"/>
      <c r="AC276" s="71"/>
      <c r="AD276" s="71"/>
      <c r="AE276" s="71"/>
      <c r="AF276" s="71"/>
      <c r="AG276" s="71"/>
      <c r="AH276" s="71"/>
      <c r="AI276" s="71"/>
      <c r="AJ276" s="71"/>
      <c r="AK276" s="71"/>
      <c r="AL276" s="71"/>
    </row>
    <row r="277" spans="1:38" hidden="1">
      <c r="A277" s="165">
        <v>278</v>
      </c>
      <c r="B277" s="184" t="s">
        <v>1164</v>
      </c>
      <c r="C277" s="184" t="s">
        <v>1165</v>
      </c>
      <c r="D277" s="187" t="s">
        <v>1</v>
      </c>
      <c r="E277" s="166">
        <v>0</v>
      </c>
      <c r="F277" s="167">
        <v>0</v>
      </c>
      <c r="G277" s="167">
        <v>0</v>
      </c>
      <c r="H277" s="168">
        <v>0</v>
      </c>
      <c r="I277" s="169">
        <v>0</v>
      </c>
      <c r="J277" s="167">
        <v>0</v>
      </c>
      <c r="K277" s="170">
        <v>0</v>
      </c>
      <c r="L277" s="71"/>
      <c r="M277" s="71"/>
      <c r="N277" s="71"/>
      <c r="O277" s="71"/>
      <c r="P277" s="71"/>
      <c r="Q277" s="71"/>
      <c r="R277" s="71"/>
      <c r="S277" s="71"/>
      <c r="T277" s="71"/>
      <c r="U277" s="71"/>
      <c r="V277" s="71"/>
      <c r="W277" s="71"/>
      <c r="X277" s="71"/>
      <c r="Y277" s="71"/>
      <c r="Z277" s="71"/>
      <c r="AA277" s="71"/>
      <c r="AB277" s="71"/>
      <c r="AC277" s="71"/>
      <c r="AD277" s="71"/>
      <c r="AE277" s="71"/>
      <c r="AF277" s="71"/>
      <c r="AG277" s="71"/>
      <c r="AH277" s="71"/>
      <c r="AI277" s="71"/>
      <c r="AJ277" s="71"/>
      <c r="AK277" s="71"/>
      <c r="AL277" s="71"/>
    </row>
    <row r="278" spans="1:38" hidden="1">
      <c r="A278" s="165">
        <v>279</v>
      </c>
      <c r="B278" s="184" t="s">
        <v>1166</v>
      </c>
      <c r="C278" s="184" t="s">
        <v>1165</v>
      </c>
      <c r="D278" s="187" t="s">
        <v>1</v>
      </c>
      <c r="E278" s="166">
        <v>0</v>
      </c>
      <c r="F278" s="167">
        <v>0</v>
      </c>
      <c r="G278" s="167">
        <v>0</v>
      </c>
      <c r="H278" s="168">
        <v>0</v>
      </c>
      <c r="I278" s="169">
        <v>0</v>
      </c>
      <c r="J278" s="167">
        <v>0</v>
      </c>
      <c r="K278" s="170">
        <v>0</v>
      </c>
      <c r="L278" s="71"/>
      <c r="M278" s="71"/>
      <c r="N278" s="71"/>
      <c r="O278" s="71"/>
      <c r="P278" s="71"/>
      <c r="Q278" s="71"/>
      <c r="R278" s="71"/>
      <c r="S278" s="71"/>
      <c r="T278" s="71"/>
      <c r="U278" s="71"/>
      <c r="V278" s="71"/>
      <c r="W278" s="71"/>
      <c r="X278" s="71"/>
      <c r="Y278" s="71"/>
      <c r="Z278" s="71"/>
      <c r="AA278" s="71"/>
      <c r="AB278" s="71"/>
      <c r="AC278" s="71"/>
      <c r="AD278" s="71"/>
      <c r="AE278" s="71"/>
      <c r="AF278" s="71"/>
      <c r="AG278" s="71"/>
      <c r="AH278" s="71"/>
      <c r="AI278" s="71"/>
      <c r="AJ278" s="71"/>
      <c r="AK278" s="71"/>
      <c r="AL278" s="71"/>
    </row>
    <row r="279" spans="1:38">
      <c r="A279" s="165">
        <v>280</v>
      </c>
      <c r="B279" s="184" t="s">
        <v>1167</v>
      </c>
      <c r="C279" s="184" t="s">
        <v>1168</v>
      </c>
      <c r="D279" s="187" t="s">
        <v>1</v>
      </c>
      <c r="E279" s="166">
        <v>5</v>
      </c>
      <c r="F279" s="167">
        <v>54035</v>
      </c>
      <c r="G279" s="167">
        <v>2508</v>
      </c>
      <c r="H279" s="168">
        <v>0.19999999999999996</v>
      </c>
      <c r="I279" s="169">
        <v>0.96286851115018046</v>
      </c>
      <c r="J279" s="167">
        <v>2006.4</v>
      </c>
      <c r="K279" s="170">
        <v>10032</v>
      </c>
      <c r="L279" s="79">
        <v>5</v>
      </c>
      <c r="M279" s="71"/>
      <c r="N279" s="93"/>
      <c r="O279" s="71"/>
      <c r="P279" s="71"/>
      <c r="Q279" s="71"/>
      <c r="R279" s="71"/>
      <c r="S279" s="71"/>
      <c r="T279" s="71"/>
      <c r="U279" s="71"/>
      <c r="V279" s="71"/>
      <c r="W279" s="71"/>
      <c r="X279" s="71"/>
      <c r="Y279" s="71"/>
      <c r="Z279" s="71"/>
      <c r="AA279" s="71"/>
      <c r="AB279" s="71"/>
      <c r="AC279" s="71"/>
      <c r="AD279" s="71"/>
      <c r="AE279" s="71"/>
      <c r="AF279" s="71"/>
      <c r="AG279" s="96"/>
      <c r="AH279" s="71"/>
      <c r="AI279" s="71"/>
      <c r="AJ279" s="71"/>
      <c r="AK279" s="71">
        <f>SUBTOTAL(9,L279:AJ279)</f>
        <v>5</v>
      </c>
      <c r="AL279" s="81">
        <f>+J279*AK279</f>
        <v>10032</v>
      </c>
    </row>
    <row r="280" spans="1:38" hidden="1">
      <c r="A280" s="165">
        <v>281</v>
      </c>
      <c r="B280" s="184" t="s">
        <v>1169</v>
      </c>
      <c r="C280" s="184" t="s">
        <v>1170</v>
      </c>
      <c r="D280" s="187" t="s">
        <v>1</v>
      </c>
      <c r="E280" s="166">
        <v>0</v>
      </c>
      <c r="F280" s="167">
        <v>0</v>
      </c>
      <c r="G280" s="167">
        <v>0</v>
      </c>
      <c r="H280" s="168">
        <v>0</v>
      </c>
      <c r="I280" s="169">
        <v>0</v>
      </c>
      <c r="J280" s="167">
        <v>0</v>
      </c>
      <c r="K280" s="170">
        <v>0</v>
      </c>
      <c r="L280" s="71"/>
      <c r="M280" s="71"/>
      <c r="N280" s="71"/>
      <c r="O280" s="71"/>
      <c r="P280" s="71"/>
      <c r="Q280" s="71"/>
      <c r="R280" s="71"/>
      <c r="S280" s="71"/>
      <c r="T280" s="71"/>
      <c r="U280" s="71"/>
      <c r="V280" s="71"/>
      <c r="W280" s="71"/>
      <c r="X280" s="71"/>
      <c r="Y280" s="71"/>
      <c r="Z280" s="71"/>
      <c r="AA280" s="71"/>
      <c r="AB280" s="71"/>
      <c r="AC280" s="71"/>
      <c r="AD280" s="71"/>
      <c r="AE280" s="71"/>
      <c r="AF280" s="71"/>
      <c r="AG280" s="71"/>
      <c r="AH280" s="71"/>
      <c r="AI280" s="71"/>
      <c r="AJ280" s="71"/>
      <c r="AK280" s="71"/>
      <c r="AL280" s="71"/>
    </row>
    <row r="281" spans="1:38" hidden="1">
      <c r="A281" s="165">
        <v>282</v>
      </c>
      <c r="B281" s="184" t="s">
        <v>1171</v>
      </c>
      <c r="C281" s="184" t="s">
        <v>1170</v>
      </c>
      <c r="D281" s="187" t="s">
        <v>1</v>
      </c>
      <c r="E281" s="166">
        <v>0</v>
      </c>
      <c r="F281" s="167">
        <v>0</v>
      </c>
      <c r="G281" s="167">
        <v>0</v>
      </c>
      <c r="H281" s="168">
        <v>0</v>
      </c>
      <c r="I281" s="169">
        <v>0</v>
      </c>
      <c r="J281" s="167">
        <v>0</v>
      </c>
      <c r="K281" s="170">
        <v>0</v>
      </c>
      <c r="L281" s="71"/>
      <c r="M281" s="71"/>
      <c r="N281" s="71"/>
      <c r="O281" s="71"/>
      <c r="P281" s="71"/>
      <c r="Q281" s="71"/>
      <c r="R281" s="71"/>
      <c r="S281" s="71"/>
      <c r="T281" s="71"/>
      <c r="U281" s="71"/>
      <c r="V281" s="71"/>
      <c r="W281" s="71"/>
      <c r="X281" s="71"/>
      <c r="Y281" s="71"/>
      <c r="Z281" s="71"/>
      <c r="AA281" s="71"/>
      <c r="AB281" s="71"/>
      <c r="AC281" s="71"/>
      <c r="AD281" s="71"/>
      <c r="AE281" s="71"/>
      <c r="AF281" s="71"/>
      <c r="AG281" s="71"/>
      <c r="AH281" s="71"/>
      <c r="AI281" s="71"/>
      <c r="AJ281" s="71"/>
      <c r="AK281" s="71"/>
      <c r="AL281" s="71"/>
    </row>
    <row r="282" spans="1:38" hidden="1">
      <c r="A282" s="165">
        <v>283</v>
      </c>
      <c r="B282" s="184" t="s">
        <v>84</v>
      </c>
      <c r="C282" s="184" t="s">
        <v>1172</v>
      </c>
      <c r="D282" s="187" t="s">
        <v>1</v>
      </c>
      <c r="E282" s="166">
        <v>70</v>
      </c>
      <c r="F282" s="167">
        <v>32697</v>
      </c>
      <c r="G282" s="167">
        <v>13258</v>
      </c>
      <c r="H282" s="168">
        <v>0.25</v>
      </c>
      <c r="I282" s="169">
        <v>0.69588953114964669</v>
      </c>
      <c r="J282" s="167">
        <v>9943.5</v>
      </c>
      <c r="K282" s="170">
        <v>696045</v>
      </c>
      <c r="L282" s="71"/>
      <c r="M282" s="71"/>
      <c r="N282" s="93"/>
      <c r="O282" s="71"/>
      <c r="P282" s="71"/>
      <c r="Q282" s="71"/>
      <c r="R282" s="71"/>
      <c r="S282" s="71"/>
      <c r="T282" s="71"/>
      <c r="U282" s="71"/>
      <c r="V282" s="71"/>
      <c r="W282" s="71"/>
      <c r="X282" s="71"/>
      <c r="Y282" s="71"/>
      <c r="Z282" s="71"/>
      <c r="AA282" s="71"/>
      <c r="AB282" s="71"/>
      <c r="AC282" s="71"/>
      <c r="AD282" s="71"/>
      <c r="AE282" s="71"/>
      <c r="AF282" s="71"/>
      <c r="AG282" s="96"/>
      <c r="AH282" s="71"/>
      <c r="AI282" s="71"/>
      <c r="AJ282" s="71"/>
      <c r="AK282" s="71">
        <f>SUBTOTAL(9,L282:AJ282)</f>
        <v>0</v>
      </c>
      <c r="AL282" s="81">
        <f>+J282*AK282</f>
        <v>0</v>
      </c>
    </row>
    <row r="283" spans="1:38" hidden="1">
      <c r="A283" s="165">
        <v>284</v>
      </c>
      <c r="B283" s="184" t="s">
        <v>1173</v>
      </c>
      <c r="C283" s="184" t="s">
        <v>85</v>
      </c>
      <c r="D283" s="187" t="s">
        <v>1</v>
      </c>
      <c r="E283" s="166">
        <v>0</v>
      </c>
      <c r="F283" s="167">
        <v>0</v>
      </c>
      <c r="G283" s="167">
        <v>0</v>
      </c>
      <c r="H283" s="168">
        <v>0</v>
      </c>
      <c r="I283" s="169">
        <v>0</v>
      </c>
      <c r="J283" s="167">
        <v>0</v>
      </c>
      <c r="K283" s="170">
        <v>0</v>
      </c>
      <c r="L283" s="71"/>
      <c r="M283" s="71"/>
      <c r="N283" s="71"/>
      <c r="O283" s="71"/>
      <c r="P283" s="71"/>
      <c r="Q283" s="71"/>
      <c r="R283" s="71"/>
      <c r="S283" s="71"/>
      <c r="T283" s="71"/>
      <c r="U283" s="71"/>
      <c r="V283" s="71"/>
      <c r="W283" s="71"/>
      <c r="X283" s="71"/>
      <c r="Y283" s="71"/>
      <c r="Z283" s="71"/>
      <c r="AA283" s="71"/>
      <c r="AB283" s="71"/>
      <c r="AC283" s="71"/>
      <c r="AD283" s="71"/>
      <c r="AE283" s="71"/>
      <c r="AF283" s="71"/>
      <c r="AG283" s="71"/>
      <c r="AH283" s="71"/>
      <c r="AI283" s="71"/>
      <c r="AJ283" s="71"/>
      <c r="AK283" s="71"/>
      <c r="AL283" s="71"/>
    </row>
    <row r="284" spans="1:38" hidden="1">
      <c r="A284" s="165">
        <v>285</v>
      </c>
      <c r="B284" s="184" t="s">
        <v>1174</v>
      </c>
      <c r="C284" s="184" t="s">
        <v>1175</v>
      </c>
      <c r="D284" s="187" t="s">
        <v>1</v>
      </c>
      <c r="E284" s="166">
        <v>0</v>
      </c>
      <c r="F284" s="167">
        <v>0</v>
      </c>
      <c r="G284" s="167">
        <v>0</v>
      </c>
      <c r="H284" s="168">
        <v>0</v>
      </c>
      <c r="I284" s="169">
        <v>0</v>
      </c>
      <c r="J284" s="167">
        <v>0</v>
      </c>
      <c r="K284" s="170">
        <v>0</v>
      </c>
      <c r="L284" s="71"/>
      <c r="M284" s="71"/>
      <c r="N284" s="71"/>
      <c r="O284" s="71"/>
      <c r="P284" s="71"/>
      <c r="Q284" s="71"/>
      <c r="R284" s="71"/>
      <c r="S284" s="71"/>
      <c r="T284" s="71"/>
      <c r="U284" s="71"/>
      <c r="V284" s="71"/>
      <c r="W284" s="71"/>
      <c r="X284" s="71"/>
      <c r="Y284" s="71"/>
      <c r="Z284" s="71"/>
      <c r="AA284" s="71"/>
      <c r="AB284" s="71"/>
      <c r="AC284" s="71"/>
      <c r="AD284" s="71"/>
      <c r="AE284" s="71"/>
      <c r="AF284" s="71"/>
      <c r="AG284" s="71"/>
      <c r="AH284" s="71"/>
      <c r="AI284" s="71"/>
      <c r="AJ284" s="71"/>
      <c r="AK284" s="71"/>
      <c r="AL284" s="71"/>
    </row>
    <row r="285" spans="1:38" hidden="1">
      <c r="A285" s="165">
        <v>286</v>
      </c>
      <c r="B285" s="184" t="s">
        <v>1176</v>
      </c>
      <c r="C285" s="184" t="s">
        <v>1175</v>
      </c>
      <c r="D285" s="187" t="s">
        <v>1</v>
      </c>
      <c r="E285" s="166">
        <v>0</v>
      </c>
      <c r="F285" s="167">
        <v>0</v>
      </c>
      <c r="G285" s="167">
        <v>0</v>
      </c>
      <c r="H285" s="168">
        <v>0</v>
      </c>
      <c r="I285" s="169">
        <v>0</v>
      </c>
      <c r="J285" s="167">
        <v>0</v>
      </c>
      <c r="K285" s="170">
        <v>0</v>
      </c>
      <c r="L285" s="71"/>
      <c r="M285" s="71"/>
      <c r="N285" s="71"/>
      <c r="O285" s="71"/>
      <c r="P285" s="71"/>
      <c r="Q285" s="71"/>
      <c r="R285" s="71"/>
      <c r="S285" s="71"/>
      <c r="T285" s="71"/>
      <c r="U285" s="71"/>
      <c r="V285" s="71"/>
      <c r="W285" s="71"/>
      <c r="X285" s="71"/>
      <c r="Y285" s="71"/>
      <c r="Z285" s="71"/>
      <c r="AA285" s="71"/>
      <c r="AB285" s="71"/>
      <c r="AC285" s="71"/>
      <c r="AD285" s="71"/>
      <c r="AE285" s="71"/>
      <c r="AF285" s="71"/>
      <c r="AG285" s="71"/>
      <c r="AH285" s="71"/>
      <c r="AI285" s="71"/>
      <c r="AJ285" s="71"/>
      <c r="AK285" s="71"/>
      <c r="AL285" s="71"/>
    </row>
    <row r="286" spans="1:38" hidden="1">
      <c r="A286" s="165">
        <v>287</v>
      </c>
      <c r="B286" s="184" t="s">
        <v>86</v>
      </c>
      <c r="C286" s="184" t="s">
        <v>1177</v>
      </c>
      <c r="D286" s="187" t="s">
        <v>1</v>
      </c>
      <c r="E286" s="166">
        <v>43</v>
      </c>
      <c r="F286" s="167">
        <v>56864</v>
      </c>
      <c r="G286" s="167">
        <v>25874</v>
      </c>
      <c r="H286" s="168">
        <v>0.25</v>
      </c>
      <c r="I286" s="169">
        <v>0.65873839335959483</v>
      </c>
      <c r="J286" s="167">
        <v>19405.5</v>
      </c>
      <c r="K286" s="170">
        <v>834436.5</v>
      </c>
      <c r="L286" s="71"/>
      <c r="M286" s="71"/>
      <c r="N286" s="93"/>
      <c r="O286" s="71"/>
      <c r="P286" s="71"/>
      <c r="Q286" s="71"/>
      <c r="R286" s="71"/>
      <c r="S286" s="71"/>
      <c r="T286" s="71"/>
      <c r="U286" s="71"/>
      <c r="V286" s="71"/>
      <c r="W286" s="71"/>
      <c r="X286" s="71"/>
      <c r="Y286" s="71"/>
      <c r="Z286" s="71"/>
      <c r="AA286" s="71"/>
      <c r="AB286" s="71"/>
      <c r="AC286" s="71"/>
      <c r="AD286" s="71"/>
      <c r="AE286" s="71"/>
      <c r="AF286" s="71"/>
      <c r="AG286" s="96"/>
      <c r="AH286" s="71"/>
      <c r="AI286" s="71"/>
      <c r="AJ286" s="71"/>
      <c r="AK286" s="71">
        <f>SUBTOTAL(9,L286:AJ286)</f>
        <v>0</v>
      </c>
      <c r="AL286" s="81">
        <f>+J286*AK286</f>
        <v>0</v>
      </c>
    </row>
    <row r="287" spans="1:38" hidden="1">
      <c r="A287" s="165">
        <v>288</v>
      </c>
      <c r="B287" s="184" t="s">
        <v>1178</v>
      </c>
      <c r="C287" s="184" t="s">
        <v>87</v>
      </c>
      <c r="D287" s="187" t="s">
        <v>1</v>
      </c>
      <c r="E287" s="166">
        <v>0</v>
      </c>
      <c r="F287" s="167">
        <v>0</v>
      </c>
      <c r="G287" s="167">
        <v>0</v>
      </c>
      <c r="H287" s="168">
        <v>0</v>
      </c>
      <c r="I287" s="169">
        <v>0</v>
      </c>
      <c r="J287" s="167">
        <v>0</v>
      </c>
      <c r="K287" s="170">
        <v>0</v>
      </c>
      <c r="L287" s="71"/>
      <c r="M287" s="71"/>
      <c r="N287" s="71"/>
      <c r="O287" s="71"/>
      <c r="P287" s="71"/>
      <c r="Q287" s="71"/>
      <c r="R287" s="71"/>
      <c r="S287" s="71"/>
      <c r="T287" s="71"/>
      <c r="U287" s="71"/>
      <c r="V287" s="71"/>
      <c r="W287" s="71"/>
      <c r="X287" s="71"/>
      <c r="Y287" s="71"/>
      <c r="Z287" s="71"/>
      <c r="AA287" s="71"/>
      <c r="AB287" s="71"/>
      <c r="AC287" s="71"/>
      <c r="AD287" s="71"/>
      <c r="AE287" s="71"/>
      <c r="AF287" s="71"/>
      <c r="AG287" s="71"/>
      <c r="AH287" s="71"/>
      <c r="AI287" s="71"/>
      <c r="AJ287" s="71"/>
      <c r="AK287" s="71"/>
      <c r="AL287" s="71"/>
    </row>
    <row r="288" spans="1:38" hidden="1">
      <c r="A288" s="165">
        <v>289</v>
      </c>
      <c r="B288" s="184" t="s">
        <v>1179</v>
      </c>
      <c r="C288" s="184" t="s">
        <v>1180</v>
      </c>
      <c r="D288" s="187" t="s">
        <v>1</v>
      </c>
      <c r="E288" s="166">
        <v>0</v>
      </c>
      <c r="F288" s="167">
        <v>0</v>
      </c>
      <c r="G288" s="167">
        <v>0</v>
      </c>
      <c r="H288" s="168">
        <v>0</v>
      </c>
      <c r="I288" s="169">
        <v>0</v>
      </c>
      <c r="J288" s="167">
        <v>0</v>
      </c>
      <c r="K288" s="170">
        <v>0</v>
      </c>
      <c r="L288" s="71"/>
      <c r="M288" s="71"/>
      <c r="N288" s="71"/>
      <c r="O288" s="71"/>
      <c r="P288" s="71"/>
      <c r="Q288" s="71"/>
      <c r="R288" s="71"/>
      <c r="S288" s="71"/>
      <c r="T288" s="71"/>
      <c r="U288" s="71"/>
      <c r="V288" s="71"/>
      <c r="W288" s="71"/>
      <c r="X288" s="71"/>
      <c r="Y288" s="71"/>
      <c r="Z288" s="71"/>
      <c r="AA288" s="71"/>
      <c r="AB288" s="71"/>
      <c r="AC288" s="71"/>
      <c r="AD288" s="71"/>
      <c r="AE288" s="71"/>
      <c r="AF288" s="71"/>
      <c r="AG288" s="71"/>
      <c r="AH288" s="71"/>
      <c r="AI288" s="71"/>
      <c r="AJ288" s="71"/>
      <c r="AK288" s="71"/>
      <c r="AL288" s="71"/>
    </row>
    <row r="289" spans="1:38" hidden="1">
      <c r="A289" s="165">
        <v>290</v>
      </c>
      <c r="B289" s="184" t="s">
        <v>1181</v>
      </c>
      <c r="C289" s="184" t="s">
        <v>1180</v>
      </c>
      <c r="D289" s="187" t="s">
        <v>1</v>
      </c>
      <c r="E289" s="166">
        <v>0</v>
      </c>
      <c r="F289" s="167">
        <v>0</v>
      </c>
      <c r="G289" s="167">
        <v>0</v>
      </c>
      <c r="H289" s="168">
        <v>0</v>
      </c>
      <c r="I289" s="169">
        <v>0</v>
      </c>
      <c r="J289" s="167">
        <v>0</v>
      </c>
      <c r="K289" s="170">
        <v>0</v>
      </c>
      <c r="L289" s="71"/>
      <c r="M289" s="71"/>
      <c r="N289" s="71"/>
      <c r="O289" s="71"/>
      <c r="P289" s="71"/>
      <c r="Q289" s="71"/>
      <c r="R289" s="71"/>
      <c r="S289" s="71"/>
      <c r="T289" s="71"/>
      <c r="U289" s="71"/>
      <c r="V289" s="71"/>
      <c r="W289" s="71"/>
      <c r="X289" s="71"/>
      <c r="Y289" s="71"/>
      <c r="Z289" s="71"/>
      <c r="AA289" s="71"/>
      <c r="AB289" s="71"/>
      <c r="AC289" s="71"/>
      <c r="AD289" s="71"/>
      <c r="AE289" s="71"/>
      <c r="AF289" s="71"/>
      <c r="AG289" s="71"/>
      <c r="AH289" s="71"/>
      <c r="AI289" s="71"/>
      <c r="AJ289" s="71"/>
      <c r="AK289" s="71"/>
      <c r="AL289" s="71"/>
    </row>
    <row r="290" spans="1:38" hidden="1">
      <c r="A290" s="165">
        <v>291</v>
      </c>
      <c r="B290" s="184" t="s">
        <v>88</v>
      </c>
      <c r="C290" s="184" t="s">
        <v>1182</v>
      </c>
      <c r="D290" s="187" t="s">
        <v>1</v>
      </c>
      <c r="E290" s="166">
        <v>37</v>
      </c>
      <c r="F290" s="167">
        <v>15354</v>
      </c>
      <c r="G290" s="167">
        <v>5810</v>
      </c>
      <c r="H290" s="168">
        <v>0.25</v>
      </c>
      <c r="I290" s="169">
        <v>0.71619773348964433</v>
      </c>
      <c r="J290" s="167">
        <v>4357.5</v>
      </c>
      <c r="K290" s="170">
        <v>161227.5</v>
      </c>
      <c r="L290" s="71"/>
      <c r="M290" s="71"/>
      <c r="N290" s="93"/>
      <c r="O290" s="71"/>
      <c r="P290" s="71"/>
      <c r="Q290" s="71"/>
      <c r="R290" s="71"/>
      <c r="S290" s="71"/>
      <c r="T290" s="71"/>
      <c r="U290" s="71"/>
      <c r="V290" s="71"/>
      <c r="W290" s="71"/>
      <c r="X290" s="71"/>
      <c r="Y290" s="71"/>
      <c r="Z290" s="71"/>
      <c r="AA290" s="71"/>
      <c r="AB290" s="71"/>
      <c r="AC290" s="71"/>
      <c r="AD290" s="71"/>
      <c r="AE290" s="71"/>
      <c r="AF290" s="71"/>
      <c r="AG290" s="96"/>
      <c r="AH290" s="71"/>
      <c r="AI290" s="71"/>
      <c r="AJ290" s="71"/>
      <c r="AK290" s="71">
        <f>SUBTOTAL(9,L290:AJ290)</f>
        <v>0</v>
      </c>
      <c r="AL290" s="81">
        <f>+J290*AK290</f>
        <v>0</v>
      </c>
    </row>
    <row r="291" spans="1:38" hidden="1">
      <c r="A291" s="165">
        <v>292</v>
      </c>
      <c r="B291" s="184" t="s">
        <v>1183</v>
      </c>
      <c r="C291" s="184" t="s">
        <v>89</v>
      </c>
      <c r="D291" s="187" t="s">
        <v>1</v>
      </c>
      <c r="E291" s="166">
        <v>0</v>
      </c>
      <c r="F291" s="167">
        <v>0</v>
      </c>
      <c r="G291" s="167">
        <v>0</v>
      </c>
      <c r="H291" s="168">
        <v>0</v>
      </c>
      <c r="I291" s="169">
        <v>0</v>
      </c>
      <c r="J291" s="167">
        <v>0</v>
      </c>
      <c r="K291" s="170">
        <v>0</v>
      </c>
      <c r="L291" s="71"/>
      <c r="M291" s="71"/>
      <c r="N291" s="71"/>
      <c r="O291" s="71"/>
      <c r="P291" s="71"/>
      <c r="Q291" s="71"/>
      <c r="R291" s="71"/>
      <c r="S291" s="71"/>
      <c r="T291" s="71"/>
      <c r="U291" s="71"/>
      <c r="V291" s="71"/>
      <c r="W291" s="71"/>
      <c r="X291" s="71"/>
      <c r="Y291" s="71"/>
      <c r="Z291" s="71"/>
      <c r="AA291" s="71"/>
      <c r="AB291" s="71"/>
      <c r="AC291" s="71"/>
      <c r="AD291" s="71"/>
      <c r="AE291" s="71"/>
      <c r="AF291" s="71"/>
      <c r="AG291" s="71"/>
      <c r="AH291" s="71"/>
      <c r="AI291" s="71"/>
      <c r="AJ291" s="71"/>
      <c r="AK291" s="71"/>
      <c r="AL291" s="71"/>
    </row>
    <row r="292" spans="1:38" hidden="1">
      <c r="A292" s="165">
        <v>293</v>
      </c>
      <c r="B292" s="184" t="s">
        <v>1184</v>
      </c>
      <c r="C292" s="184" t="s">
        <v>1185</v>
      </c>
      <c r="D292" s="187" t="s">
        <v>1</v>
      </c>
      <c r="E292" s="166">
        <v>0</v>
      </c>
      <c r="F292" s="167">
        <v>0</v>
      </c>
      <c r="G292" s="167">
        <v>0</v>
      </c>
      <c r="H292" s="168">
        <v>0</v>
      </c>
      <c r="I292" s="169">
        <v>0</v>
      </c>
      <c r="J292" s="167">
        <v>0</v>
      </c>
      <c r="K292" s="170">
        <v>0</v>
      </c>
      <c r="L292" s="71"/>
      <c r="M292" s="71"/>
      <c r="N292" s="71"/>
      <c r="O292" s="71"/>
      <c r="P292" s="71"/>
      <c r="Q292" s="71"/>
      <c r="R292" s="71"/>
      <c r="S292" s="71"/>
      <c r="T292" s="71"/>
      <c r="U292" s="71"/>
      <c r="V292" s="71"/>
      <c r="W292" s="71"/>
      <c r="X292" s="71"/>
      <c r="Y292" s="71"/>
      <c r="Z292" s="71"/>
      <c r="AA292" s="71"/>
      <c r="AB292" s="71"/>
      <c r="AC292" s="71"/>
      <c r="AD292" s="71"/>
      <c r="AE292" s="71"/>
      <c r="AF292" s="71"/>
      <c r="AG292" s="71"/>
      <c r="AH292" s="71"/>
      <c r="AI292" s="71"/>
      <c r="AJ292" s="71"/>
      <c r="AK292" s="71"/>
      <c r="AL292" s="71"/>
    </row>
    <row r="293" spans="1:38" hidden="1">
      <c r="A293" s="165">
        <v>294</v>
      </c>
      <c r="B293" s="184" t="s">
        <v>1186</v>
      </c>
      <c r="C293" s="184" t="s">
        <v>1185</v>
      </c>
      <c r="D293" s="187" t="s">
        <v>1</v>
      </c>
      <c r="E293" s="166">
        <v>0</v>
      </c>
      <c r="F293" s="167">
        <v>0</v>
      </c>
      <c r="G293" s="167">
        <v>0</v>
      </c>
      <c r="H293" s="168">
        <v>0</v>
      </c>
      <c r="I293" s="169">
        <v>0</v>
      </c>
      <c r="J293" s="167">
        <v>0</v>
      </c>
      <c r="K293" s="170">
        <v>0</v>
      </c>
      <c r="L293" s="71"/>
      <c r="M293" s="71"/>
      <c r="N293" s="71"/>
      <c r="O293" s="71"/>
      <c r="P293" s="71"/>
      <c r="Q293" s="71"/>
      <c r="R293" s="71"/>
      <c r="S293" s="71"/>
      <c r="T293" s="71"/>
      <c r="U293" s="71"/>
      <c r="V293" s="71"/>
      <c r="W293" s="71"/>
      <c r="X293" s="71"/>
      <c r="Y293" s="71"/>
      <c r="Z293" s="71"/>
      <c r="AA293" s="71"/>
      <c r="AB293" s="71"/>
      <c r="AC293" s="71"/>
      <c r="AD293" s="71"/>
      <c r="AE293" s="71"/>
      <c r="AF293" s="71"/>
      <c r="AG293" s="71"/>
      <c r="AH293" s="71"/>
      <c r="AI293" s="71"/>
      <c r="AJ293" s="71"/>
      <c r="AK293" s="71"/>
      <c r="AL293" s="71"/>
    </row>
    <row r="294" spans="1:38" hidden="1">
      <c r="A294" s="165">
        <v>295</v>
      </c>
      <c r="B294" s="184" t="s">
        <v>1187</v>
      </c>
      <c r="C294" s="184" t="s">
        <v>1188</v>
      </c>
      <c r="D294" s="187" t="s">
        <v>1</v>
      </c>
      <c r="E294" s="166">
        <v>0</v>
      </c>
      <c r="F294" s="167">
        <v>0</v>
      </c>
      <c r="G294" s="167">
        <v>0</v>
      </c>
      <c r="H294" s="168">
        <v>0</v>
      </c>
      <c r="I294" s="169">
        <v>0</v>
      </c>
      <c r="J294" s="167">
        <v>0</v>
      </c>
      <c r="K294" s="170">
        <v>0</v>
      </c>
      <c r="L294" s="71"/>
      <c r="M294" s="71"/>
      <c r="N294" s="71"/>
      <c r="O294" s="71"/>
      <c r="P294" s="71"/>
      <c r="Q294" s="71"/>
      <c r="R294" s="71"/>
      <c r="S294" s="71"/>
      <c r="T294" s="71"/>
      <c r="U294" s="71"/>
      <c r="V294" s="71"/>
      <c r="W294" s="71"/>
      <c r="X294" s="71"/>
      <c r="Y294" s="71"/>
      <c r="Z294" s="71"/>
      <c r="AA294" s="71"/>
      <c r="AB294" s="71"/>
      <c r="AC294" s="71"/>
      <c r="AD294" s="71"/>
      <c r="AE294" s="71"/>
      <c r="AF294" s="71"/>
      <c r="AG294" s="71"/>
      <c r="AH294" s="71"/>
      <c r="AI294" s="71"/>
      <c r="AJ294" s="71"/>
      <c r="AK294" s="71"/>
      <c r="AL294" s="71"/>
    </row>
    <row r="295" spans="1:38" hidden="1">
      <c r="A295" s="165">
        <v>296</v>
      </c>
      <c r="B295" s="184" t="s">
        <v>1189</v>
      </c>
      <c r="C295" s="184" t="s">
        <v>1188</v>
      </c>
      <c r="D295" s="187" t="s">
        <v>1</v>
      </c>
      <c r="E295" s="166">
        <v>0</v>
      </c>
      <c r="F295" s="167">
        <v>0</v>
      </c>
      <c r="G295" s="167">
        <v>0</v>
      </c>
      <c r="H295" s="168">
        <v>0</v>
      </c>
      <c r="I295" s="169">
        <v>0</v>
      </c>
      <c r="J295" s="167">
        <v>0</v>
      </c>
      <c r="K295" s="170">
        <v>0</v>
      </c>
      <c r="L295" s="71"/>
      <c r="M295" s="71"/>
      <c r="N295" s="71"/>
      <c r="O295" s="71"/>
      <c r="P295" s="71"/>
      <c r="Q295" s="71"/>
      <c r="R295" s="71"/>
      <c r="S295" s="71"/>
      <c r="T295" s="71"/>
      <c r="U295" s="71"/>
      <c r="V295" s="71"/>
      <c r="W295" s="71"/>
      <c r="X295" s="71"/>
      <c r="Y295" s="71"/>
      <c r="Z295" s="71"/>
      <c r="AA295" s="71"/>
      <c r="AB295" s="71"/>
      <c r="AC295" s="71"/>
      <c r="AD295" s="71"/>
      <c r="AE295" s="71"/>
      <c r="AF295" s="71"/>
      <c r="AG295" s="71"/>
      <c r="AH295" s="71"/>
      <c r="AI295" s="71"/>
      <c r="AJ295" s="71"/>
      <c r="AK295" s="71"/>
      <c r="AL295" s="71"/>
    </row>
    <row r="296" spans="1:38" hidden="1">
      <c r="A296" s="165">
        <v>297</v>
      </c>
      <c r="B296" s="184" t="s">
        <v>90</v>
      </c>
      <c r="C296" s="184" t="s">
        <v>1190</v>
      </c>
      <c r="D296" s="187" t="s">
        <v>1</v>
      </c>
      <c r="E296" s="166">
        <v>8</v>
      </c>
      <c r="F296" s="167">
        <v>29853</v>
      </c>
      <c r="G296" s="167">
        <v>9005</v>
      </c>
      <c r="H296" s="168">
        <v>0.2</v>
      </c>
      <c r="I296" s="169">
        <v>0.7586842193414397</v>
      </c>
      <c r="J296" s="167">
        <v>7204</v>
      </c>
      <c r="K296" s="170">
        <v>57632</v>
      </c>
      <c r="L296" s="71"/>
      <c r="M296" s="71"/>
      <c r="N296" s="93"/>
      <c r="O296" s="71"/>
      <c r="P296" s="71"/>
      <c r="Q296" s="71"/>
      <c r="R296" s="71"/>
      <c r="S296" s="71"/>
      <c r="T296" s="71"/>
      <c r="U296" s="71"/>
      <c r="V296" s="71"/>
      <c r="W296" s="71"/>
      <c r="X296" s="71"/>
      <c r="Y296" s="71"/>
      <c r="Z296" s="71"/>
      <c r="AA296" s="71"/>
      <c r="AB296" s="71"/>
      <c r="AC296" s="71"/>
      <c r="AD296" s="71"/>
      <c r="AE296" s="71"/>
      <c r="AF296" s="71"/>
      <c r="AG296" s="96"/>
      <c r="AH296" s="71"/>
      <c r="AI296" s="71"/>
      <c r="AJ296" s="71"/>
      <c r="AK296" s="71">
        <f>SUBTOTAL(9,L296:AJ296)</f>
        <v>0</v>
      </c>
      <c r="AL296" s="81">
        <f>+J296*AK296</f>
        <v>0</v>
      </c>
    </row>
    <row r="297" spans="1:38" hidden="1">
      <c r="A297" s="165">
        <v>298</v>
      </c>
      <c r="B297" s="184" t="s">
        <v>1191</v>
      </c>
      <c r="C297" s="184" t="s">
        <v>91</v>
      </c>
      <c r="D297" s="187" t="s">
        <v>1</v>
      </c>
      <c r="E297" s="166">
        <v>0</v>
      </c>
      <c r="F297" s="167">
        <v>0</v>
      </c>
      <c r="G297" s="167">
        <v>0</v>
      </c>
      <c r="H297" s="168">
        <v>0</v>
      </c>
      <c r="I297" s="169">
        <v>0</v>
      </c>
      <c r="J297" s="167">
        <v>0</v>
      </c>
      <c r="K297" s="170">
        <v>0</v>
      </c>
      <c r="L297" s="71"/>
      <c r="M297" s="71"/>
      <c r="N297" s="71"/>
      <c r="O297" s="71"/>
      <c r="P297" s="71"/>
      <c r="Q297" s="71"/>
      <c r="R297" s="71"/>
      <c r="S297" s="71"/>
      <c r="T297" s="71"/>
      <c r="U297" s="71"/>
      <c r="V297" s="71"/>
      <c r="W297" s="71"/>
      <c r="X297" s="71"/>
      <c r="Y297" s="71"/>
      <c r="Z297" s="71"/>
      <c r="AA297" s="71"/>
      <c r="AB297" s="71"/>
      <c r="AC297" s="71"/>
      <c r="AD297" s="71"/>
      <c r="AE297" s="71"/>
      <c r="AF297" s="71"/>
      <c r="AG297" s="71"/>
      <c r="AH297" s="71"/>
      <c r="AI297" s="71"/>
      <c r="AJ297" s="71"/>
      <c r="AK297" s="71"/>
      <c r="AL297" s="71"/>
    </row>
    <row r="298" spans="1:38" hidden="1">
      <c r="A298" s="165">
        <v>299</v>
      </c>
      <c r="B298" s="184" t="s">
        <v>1192</v>
      </c>
      <c r="C298" s="184" t="s">
        <v>1193</v>
      </c>
      <c r="D298" s="187" t="s">
        <v>1</v>
      </c>
      <c r="E298" s="166">
        <v>0</v>
      </c>
      <c r="F298" s="167">
        <v>0</v>
      </c>
      <c r="G298" s="167">
        <v>0</v>
      </c>
      <c r="H298" s="168">
        <v>0</v>
      </c>
      <c r="I298" s="169">
        <v>0</v>
      </c>
      <c r="J298" s="167">
        <v>0</v>
      </c>
      <c r="K298" s="170">
        <v>0</v>
      </c>
      <c r="L298" s="71"/>
      <c r="M298" s="71"/>
      <c r="N298" s="71"/>
      <c r="O298" s="71"/>
      <c r="P298" s="71"/>
      <c r="Q298" s="71"/>
      <c r="R298" s="71"/>
      <c r="S298" s="71"/>
      <c r="T298" s="71"/>
      <c r="U298" s="71"/>
      <c r="V298" s="71"/>
      <c r="W298" s="71"/>
      <c r="X298" s="71"/>
      <c r="Y298" s="71"/>
      <c r="Z298" s="71"/>
      <c r="AA298" s="71"/>
      <c r="AB298" s="71"/>
      <c r="AC298" s="71"/>
      <c r="AD298" s="71"/>
      <c r="AE298" s="71"/>
      <c r="AF298" s="71"/>
      <c r="AG298" s="71"/>
      <c r="AH298" s="71"/>
      <c r="AI298" s="71"/>
      <c r="AJ298" s="71"/>
      <c r="AK298" s="71"/>
      <c r="AL298" s="71"/>
    </row>
    <row r="299" spans="1:38" hidden="1">
      <c r="A299" s="165">
        <v>300</v>
      </c>
      <c r="B299" s="184" t="s">
        <v>1194</v>
      </c>
      <c r="C299" s="184" t="s">
        <v>1193</v>
      </c>
      <c r="D299" s="187" t="s">
        <v>1</v>
      </c>
      <c r="E299" s="166">
        <v>0</v>
      </c>
      <c r="F299" s="167">
        <v>0</v>
      </c>
      <c r="G299" s="167">
        <v>0</v>
      </c>
      <c r="H299" s="168">
        <v>0</v>
      </c>
      <c r="I299" s="169">
        <v>0</v>
      </c>
      <c r="J299" s="167">
        <v>0</v>
      </c>
      <c r="K299" s="170">
        <v>0</v>
      </c>
      <c r="L299" s="71"/>
      <c r="M299" s="71"/>
      <c r="N299" s="71"/>
      <c r="O299" s="71"/>
      <c r="P299" s="71"/>
      <c r="Q299" s="71"/>
      <c r="R299" s="71"/>
      <c r="S299" s="71"/>
      <c r="T299" s="71"/>
      <c r="U299" s="71"/>
      <c r="V299" s="71"/>
      <c r="W299" s="71"/>
      <c r="X299" s="71"/>
      <c r="Y299" s="71"/>
      <c r="Z299" s="71"/>
      <c r="AA299" s="71"/>
      <c r="AB299" s="71"/>
      <c r="AC299" s="71"/>
      <c r="AD299" s="71"/>
      <c r="AE299" s="71"/>
      <c r="AF299" s="71"/>
      <c r="AG299" s="71"/>
      <c r="AH299" s="71"/>
      <c r="AI299" s="71"/>
      <c r="AJ299" s="71"/>
      <c r="AK299" s="71"/>
      <c r="AL299" s="71"/>
    </row>
    <row r="300" spans="1:38" hidden="1">
      <c r="A300" s="165">
        <v>301</v>
      </c>
      <c r="B300" s="184" t="s">
        <v>92</v>
      </c>
      <c r="C300" s="184" t="s">
        <v>1195</v>
      </c>
      <c r="D300" s="187" t="s">
        <v>1</v>
      </c>
      <c r="E300" s="166">
        <v>2</v>
      </c>
      <c r="F300" s="167">
        <v>12083</v>
      </c>
      <c r="G300" s="167">
        <v>3584</v>
      </c>
      <c r="H300" s="168">
        <v>0.20000000000000004</v>
      </c>
      <c r="I300" s="169">
        <v>0.7627079367706695</v>
      </c>
      <c r="J300" s="167">
        <v>2867.2</v>
      </c>
      <c r="K300" s="170">
        <v>5734.4</v>
      </c>
      <c r="L300" s="71"/>
      <c r="M300" s="71"/>
      <c r="N300" s="93"/>
      <c r="O300" s="71"/>
      <c r="P300" s="71"/>
      <c r="Q300" s="71"/>
      <c r="R300" s="71"/>
      <c r="S300" s="71"/>
      <c r="T300" s="71"/>
      <c r="U300" s="71"/>
      <c r="V300" s="71"/>
      <c r="W300" s="71"/>
      <c r="X300" s="71"/>
      <c r="Y300" s="71"/>
      <c r="Z300" s="71"/>
      <c r="AA300" s="71"/>
      <c r="AB300" s="71"/>
      <c r="AC300" s="71"/>
      <c r="AD300" s="71"/>
      <c r="AE300" s="71"/>
      <c r="AF300" s="71"/>
      <c r="AG300" s="96"/>
      <c r="AH300" s="71"/>
      <c r="AI300" s="71"/>
      <c r="AJ300" s="71"/>
      <c r="AK300" s="71">
        <f>SUBTOTAL(9,L300:AJ300)</f>
        <v>0</v>
      </c>
      <c r="AL300" s="81">
        <f>+J300*AK300</f>
        <v>0</v>
      </c>
    </row>
    <row r="301" spans="1:38" hidden="1">
      <c r="A301" s="165">
        <v>302</v>
      </c>
      <c r="B301" s="184" t="s">
        <v>1196</v>
      </c>
      <c r="C301" s="184" t="s">
        <v>93</v>
      </c>
      <c r="D301" s="187" t="s">
        <v>1</v>
      </c>
      <c r="E301" s="166">
        <v>0</v>
      </c>
      <c r="F301" s="167">
        <v>0</v>
      </c>
      <c r="G301" s="167">
        <v>0</v>
      </c>
      <c r="H301" s="168">
        <v>0</v>
      </c>
      <c r="I301" s="169">
        <v>0</v>
      </c>
      <c r="J301" s="167">
        <v>0</v>
      </c>
      <c r="K301" s="170">
        <v>0</v>
      </c>
      <c r="L301" s="71"/>
      <c r="M301" s="71"/>
      <c r="N301" s="71"/>
      <c r="O301" s="71"/>
      <c r="P301" s="71"/>
      <c r="Q301" s="71"/>
      <c r="R301" s="71"/>
      <c r="S301" s="71"/>
      <c r="T301" s="71"/>
      <c r="U301" s="71"/>
      <c r="V301" s="71"/>
      <c r="W301" s="71"/>
      <c r="X301" s="71"/>
      <c r="Y301" s="71"/>
      <c r="Z301" s="71"/>
      <c r="AA301" s="71"/>
      <c r="AB301" s="71"/>
      <c r="AC301" s="71"/>
      <c r="AD301" s="71"/>
      <c r="AE301" s="71"/>
      <c r="AF301" s="71"/>
      <c r="AG301" s="71"/>
      <c r="AH301" s="71"/>
      <c r="AI301" s="71"/>
      <c r="AJ301" s="71"/>
      <c r="AK301" s="71"/>
      <c r="AL301" s="71"/>
    </row>
    <row r="302" spans="1:38" hidden="1">
      <c r="A302" s="165">
        <v>303</v>
      </c>
      <c r="B302" s="184" t="s">
        <v>94</v>
      </c>
      <c r="C302" s="184" t="s">
        <v>1197</v>
      </c>
      <c r="D302" s="187" t="s">
        <v>1</v>
      </c>
      <c r="E302" s="166">
        <v>1</v>
      </c>
      <c r="F302" s="167">
        <v>17770</v>
      </c>
      <c r="G302" s="167">
        <v>10043</v>
      </c>
      <c r="H302" s="168">
        <v>0.20000000000000004</v>
      </c>
      <c r="I302" s="169">
        <v>0.54786719189645472</v>
      </c>
      <c r="J302" s="167">
        <v>8034.4</v>
      </c>
      <c r="K302" s="170">
        <v>8034.4</v>
      </c>
      <c r="L302" s="71"/>
      <c r="M302" s="71"/>
      <c r="N302" s="93"/>
      <c r="O302" s="71"/>
      <c r="P302" s="71"/>
      <c r="Q302" s="71"/>
      <c r="R302" s="71"/>
      <c r="S302" s="71"/>
      <c r="T302" s="71"/>
      <c r="U302" s="71"/>
      <c r="V302" s="71"/>
      <c r="W302" s="71"/>
      <c r="X302" s="71"/>
      <c r="Y302" s="71"/>
      <c r="Z302" s="71"/>
      <c r="AA302" s="71"/>
      <c r="AB302" s="71"/>
      <c r="AC302" s="71"/>
      <c r="AD302" s="71"/>
      <c r="AE302" s="71"/>
      <c r="AF302" s="71"/>
      <c r="AG302" s="96"/>
      <c r="AH302" s="71"/>
      <c r="AI302" s="71"/>
      <c r="AJ302" s="71"/>
      <c r="AK302" s="71">
        <f>SUBTOTAL(9,L302:AJ302)</f>
        <v>0</v>
      </c>
      <c r="AL302" s="81">
        <f>+J302*AK302</f>
        <v>0</v>
      </c>
    </row>
    <row r="303" spans="1:38" hidden="1">
      <c r="A303" s="165">
        <v>304</v>
      </c>
      <c r="B303" s="184" t="s">
        <v>1198</v>
      </c>
      <c r="C303" s="184" t="s">
        <v>95</v>
      </c>
      <c r="D303" s="187" t="s">
        <v>1</v>
      </c>
      <c r="E303" s="166">
        <v>0</v>
      </c>
      <c r="F303" s="167">
        <v>0</v>
      </c>
      <c r="G303" s="167">
        <v>0</v>
      </c>
      <c r="H303" s="168">
        <v>0</v>
      </c>
      <c r="I303" s="169">
        <v>0</v>
      </c>
      <c r="J303" s="167">
        <v>0</v>
      </c>
      <c r="K303" s="170">
        <v>0</v>
      </c>
      <c r="L303" s="71"/>
      <c r="M303" s="71"/>
      <c r="N303" s="71"/>
      <c r="O303" s="71"/>
      <c r="P303" s="71"/>
      <c r="Q303" s="71"/>
      <c r="R303" s="71"/>
      <c r="S303" s="71"/>
      <c r="T303" s="71"/>
      <c r="U303" s="71"/>
      <c r="V303" s="71"/>
      <c r="W303" s="71"/>
      <c r="X303" s="71"/>
      <c r="Y303" s="71"/>
      <c r="Z303" s="71"/>
      <c r="AA303" s="71"/>
      <c r="AB303" s="71"/>
      <c r="AC303" s="71"/>
      <c r="AD303" s="71"/>
      <c r="AE303" s="71"/>
      <c r="AF303" s="71"/>
      <c r="AG303" s="71"/>
      <c r="AH303" s="71"/>
      <c r="AI303" s="71"/>
      <c r="AJ303" s="71"/>
      <c r="AK303" s="71"/>
      <c r="AL303" s="71"/>
    </row>
    <row r="304" spans="1:38" hidden="1">
      <c r="A304" s="165">
        <v>305</v>
      </c>
      <c r="B304" s="184" t="s">
        <v>1199</v>
      </c>
      <c r="C304" s="184" t="s">
        <v>1200</v>
      </c>
      <c r="D304" s="187" t="s">
        <v>1</v>
      </c>
      <c r="E304" s="166">
        <v>0</v>
      </c>
      <c r="F304" s="167">
        <v>0</v>
      </c>
      <c r="G304" s="167">
        <v>0</v>
      </c>
      <c r="H304" s="168">
        <v>0</v>
      </c>
      <c r="I304" s="169">
        <v>0</v>
      </c>
      <c r="J304" s="167">
        <v>0</v>
      </c>
      <c r="K304" s="170">
        <v>0</v>
      </c>
      <c r="L304" s="71"/>
      <c r="M304" s="71"/>
      <c r="N304" s="71"/>
      <c r="O304" s="71"/>
      <c r="P304" s="71"/>
      <c r="Q304" s="71"/>
      <c r="R304" s="71"/>
      <c r="S304" s="71"/>
      <c r="T304" s="71"/>
      <c r="U304" s="71"/>
      <c r="V304" s="71"/>
      <c r="W304" s="71"/>
      <c r="X304" s="71"/>
      <c r="Y304" s="71"/>
      <c r="Z304" s="71"/>
      <c r="AA304" s="71"/>
      <c r="AB304" s="71"/>
      <c r="AC304" s="71"/>
      <c r="AD304" s="71"/>
      <c r="AE304" s="71"/>
      <c r="AF304" s="71"/>
      <c r="AG304" s="71"/>
      <c r="AH304" s="71"/>
      <c r="AI304" s="71"/>
      <c r="AJ304" s="71"/>
      <c r="AK304" s="71"/>
      <c r="AL304" s="71"/>
    </row>
    <row r="305" spans="1:38" hidden="1">
      <c r="A305" s="165">
        <v>306</v>
      </c>
      <c r="B305" s="184" t="s">
        <v>1201</v>
      </c>
      <c r="C305" s="184" t="s">
        <v>1202</v>
      </c>
      <c r="D305" s="187" t="s">
        <v>1</v>
      </c>
      <c r="E305" s="166">
        <v>0</v>
      </c>
      <c r="F305" s="167">
        <v>0</v>
      </c>
      <c r="G305" s="167">
        <v>0</v>
      </c>
      <c r="H305" s="168">
        <v>0</v>
      </c>
      <c r="I305" s="169">
        <v>0</v>
      </c>
      <c r="J305" s="167">
        <v>0</v>
      </c>
      <c r="K305" s="170">
        <v>0</v>
      </c>
      <c r="L305" s="71"/>
      <c r="M305" s="71"/>
      <c r="N305" s="71"/>
      <c r="O305" s="71"/>
      <c r="P305" s="71"/>
      <c r="Q305" s="71"/>
      <c r="R305" s="71"/>
      <c r="S305" s="71"/>
      <c r="T305" s="71"/>
      <c r="U305" s="71"/>
      <c r="V305" s="71"/>
      <c r="W305" s="71"/>
      <c r="X305" s="71"/>
      <c r="Y305" s="71"/>
      <c r="Z305" s="71"/>
      <c r="AA305" s="71"/>
      <c r="AB305" s="71"/>
      <c r="AC305" s="71"/>
      <c r="AD305" s="71"/>
      <c r="AE305" s="71"/>
      <c r="AF305" s="71"/>
      <c r="AG305" s="71"/>
      <c r="AH305" s="71"/>
      <c r="AI305" s="71"/>
      <c r="AJ305" s="71"/>
      <c r="AK305" s="71"/>
      <c r="AL305" s="71"/>
    </row>
    <row r="306" spans="1:38" hidden="1">
      <c r="A306" s="165">
        <v>307</v>
      </c>
      <c r="B306" s="184" t="s">
        <v>1203</v>
      </c>
      <c r="C306" s="184" t="s">
        <v>1204</v>
      </c>
      <c r="D306" s="187" t="s">
        <v>1</v>
      </c>
      <c r="E306" s="166">
        <v>0</v>
      </c>
      <c r="F306" s="167">
        <v>0</v>
      </c>
      <c r="G306" s="167">
        <v>0</v>
      </c>
      <c r="H306" s="168">
        <v>0</v>
      </c>
      <c r="I306" s="169">
        <v>0</v>
      </c>
      <c r="J306" s="167">
        <v>0</v>
      </c>
      <c r="K306" s="170">
        <v>0</v>
      </c>
      <c r="L306" s="71"/>
      <c r="M306" s="71"/>
      <c r="N306" s="71"/>
      <c r="O306" s="71"/>
      <c r="P306" s="71"/>
      <c r="Q306" s="71"/>
      <c r="R306" s="71"/>
      <c r="S306" s="71"/>
      <c r="T306" s="71"/>
      <c r="U306" s="71"/>
      <c r="V306" s="71"/>
      <c r="W306" s="71"/>
      <c r="X306" s="71"/>
      <c r="Y306" s="71"/>
      <c r="Z306" s="71"/>
      <c r="AA306" s="71"/>
      <c r="AB306" s="71"/>
      <c r="AC306" s="71"/>
      <c r="AD306" s="71"/>
      <c r="AE306" s="71"/>
      <c r="AF306" s="71"/>
      <c r="AG306" s="71"/>
      <c r="AH306" s="71"/>
      <c r="AI306" s="71"/>
      <c r="AJ306" s="71"/>
      <c r="AK306" s="71"/>
      <c r="AL306" s="71"/>
    </row>
    <row r="307" spans="1:38" hidden="1">
      <c r="A307" s="165">
        <v>308</v>
      </c>
      <c r="B307" s="184" t="s">
        <v>1205</v>
      </c>
      <c r="C307" s="184" t="s">
        <v>1206</v>
      </c>
      <c r="D307" s="187" t="s">
        <v>1</v>
      </c>
      <c r="E307" s="166">
        <v>0</v>
      </c>
      <c r="F307" s="167">
        <v>0</v>
      </c>
      <c r="G307" s="167">
        <v>0</v>
      </c>
      <c r="H307" s="168">
        <v>0</v>
      </c>
      <c r="I307" s="169">
        <v>0</v>
      </c>
      <c r="J307" s="167">
        <v>0</v>
      </c>
      <c r="K307" s="170">
        <v>0</v>
      </c>
      <c r="L307" s="71"/>
      <c r="M307" s="71"/>
      <c r="N307" s="71"/>
      <c r="O307" s="71"/>
      <c r="P307" s="71"/>
      <c r="Q307" s="71"/>
      <c r="R307" s="71"/>
      <c r="S307" s="71"/>
      <c r="T307" s="71"/>
      <c r="U307" s="71"/>
      <c r="V307" s="71"/>
      <c r="W307" s="71"/>
      <c r="X307" s="71"/>
      <c r="Y307" s="71"/>
      <c r="Z307" s="71"/>
      <c r="AA307" s="71"/>
      <c r="AB307" s="71"/>
      <c r="AC307" s="71"/>
      <c r="AD307" s="71"/>
      <c r="AE307" s="71"/>
      <c r="AF307" s="71"/>
      <c r="AG307" s="71"/>
      <c r="AH307" s="71"/>
      <c r="AI307" s="71"/>
      <c r="AJ307" s="71"/>
      <c r="AK307" s="71"/>
      <c r="AL307" s="71"/>
    </row>
    <row r="308" spans="1:38" hidden="1">
      <c r="A308" s="165">
        <v>309</v>
      </c>
      <c r="B308" s="184" t="s">
        <v>1207</v>
      </c>
      <c r="C308" s="184" t="s">
        <v>1208</v>
      </c>
      <c r="D308" s="187" t="s">
        <v>1</v>
      </c>
      <c r="E308" s="166">
        <v>0</v>
      </c>
      <c r="F308" s="167">
        <v>0</v>
      </c>
      <c r="G308" s="167">
        <v>0</v>
      </c>
      <c r="H308" s="168">
        <v>0</v>
      </c>
      <c r="I308" s="169">
        <v>0</v>
      </c>
      <c r="J308" s="167">
        <v>0</v>
      </c>
      <c r="K308" s="170">
        <v>0</v>
      </c>
      <c r="L308" s="71"/>
      <c r="M308" s="71"/>
      <c r="N308" s="71"/>
      <c r="O308" s="71"/>
      <c r="P308" s="71"/>
      <c r="Q308" s="71"/>
      <c r="R308" s="71"/>
      <c r="S308" s="71"/>
      <c r="T308" s="71"/>
      <c r="U308" s="71"/>
      <c r="V308" s="71"/>
      <c r="W308" s="71"/>
      <c r="X308" s="71"/>
      <c r="Y308" s="71"/>
      <c r="Z308" s="71"/>
      <c r="AA308" s="71"/>
      <c r="AB308" s="71"/>
      <c r="AC308" s="71"/>
      <c r="AD308" s="71"/>
      <c r="AE308" s="71"/>
      <c r="AF308" s="71"/>
      <c r="AG308" s="71"/>
      <c r="AH308" s="71"/>
      <c r="AI308" s="71"/>
      <c r="AJ308" s="71"/>
      <c r="AK308" s="71"/>
      <c r="AL308" s="71"/>
    </row>
    <row r="309" spans="1:38" hidden="1">
      <c r="A309" s="165">
        <v>310</v>
      </c>
      <c r="B309" s="184" t="s">
        <v>1209</v>
      </c>
      <c r="C309" s="184" t="s">
        <v>1210</v>
      </c>
      <c r="D309" s="187" t="s">
        <v>1</v>
      </c>
      <c r="E309" s="166">
        <v>0</v>
      </c>
      <c r="F309" s="167">
        <v>0</v>
      </c>
      <c r="G309" s="167">
        <v>0</v>
      </c>
      <c r="H309" s="168">
        <v>0</v>
      </c>
      <c r="I309" s="169">
        <v>0</v>
      </c>
      <c r="J309" s="167">
        <v>0</v>
      </c>
      <c r="K309" s="170">
        <v>0</v>
      </c>
      <c r="L309" s="71"/>
      <c r="M309" s="71"/>
      <c r="N309" s="71"/>
      <c r="O309" s="71"/>
      <c r="P309" s="71"/>
      <c r="Q309" s="71"/>
      <c r="R309" s="71"/>
      <c r="S309" s="71"/>
      <c r="T309" s="71"/>
      <c r="U309" s="71"/>
      <c r="V309" s="71"/>
      <c r="W309" s="71"/>
      <c r="X309" s="71"/>
      <c r="Y309" s="71"/>
      <c r="Z309" s="71"/>
      <c r="AA309" s="71"/>
      <c r="AB309" s="71"/>
      <c r="AC309" s="71"/>
      <c r="AD309" s="71"/>
      <c r="AE309" s="71"/>
      <c r="AF309" s="71"/>
      <c r="AG309" s="71"/>
      <c r="AH309" s="71"/>
      <c r="AI309" s="71"/>
      <c r="AJ309" s="71"/>
      <c r="AK309" s="71"/>
      <c r="AL309" s="71"/>
    </row>
    <row r="310" spans="1:38" hidden="1">
      <c r="A310" s="165">
        <v>311</v>
      </c>
      <c r="B310" s="184" t="s">
        <v>1211</v>
      </c>
      <c r="C310" s="184" t="s">
        <v>1212</v>
      </c>
      <c r="D310" s="187" t="s">
        <v>1</v>
      </c>
      <c r="E310" s="166">
        <v>0</v>
      </c>
      <c r="F310" s="167">
        <v>0</v>
      </c>
      <c r="G310" s="167">
        <v>0</v>
      </c>
      <c r="H310" s="168">
        <v>0</v>
      </c>
      <c r="I310" s="169">
        <v>0</v>
      </c>
      <c r="J310" s="167">
        <v>0</v>
      </c>
      <c r="K310" s="170">
        <v>0</v>
      </c>
      <c r="L310" s="71"/>
      <c r="M310" s="71"/>
      <c r="N310" s="71"/>
      <c r="O310" s="71"/>
      <c r="P310" s="71"/>
      <c r="Q310" s="71"/>
      <c r="R310" s="71"/>
      <c r="S310" s="71"/>
      <c r="T310" s="71"/>
      <c r="U310" s="71"/>
      <c r="V310" s="71"/>
      <c r="W310" s="71"/>
      <c r="X310" s="71"/>
      <c r="Y310" s="71"/>
      <c r="Z310" s="71"/>
      <c r="AA310" s="71"/>
      <c r="AB310" s="71"/>
      <c r="AC310" s="71"/>
      <c r="AD310" s="71"/>
      <c r="AE310" s="71"/>
      <c r="AF310" s="71"/>
      <c r="AG310" s="71"/>
      <c r="AH310" s="71"/>
      <c r="AI310" s="71"/>
      <c r="AJ310" s="71"/>
      <c r="AK310" s="71"/>
      <c r="AL310" s="71"/>
    </row>
    <row r="311" spans="1:38" hidden="1">
      <c r="A311" s="165">
        <v>312</v>
      </c>
      <c r="B311" s="184" t="s">
        <v>1213</v>
      </c>
      <c r="C311" s="184" t="s">
        <v>1214</v>
      </c>
      <c r="D311" s="187" t="s">
        <v>1</v>
      </c>
      <c r="E311" s="166">
        <v>0</v>
      </c>
      <c r="F311" s="167">
        <v>0</v>
      </c>
      <c r="G311" s="167">
        <v>0</v>
      </c>
      <c r="H311" s="168">
        <v>0</v>
      </c>
      <c r="I311" s="169">
        <v>0</v>
      </c>
      <c r="J311" s="167">
        <v>0</v>
      </c>
      <c r="K311" s="170">
        <v>0</v>
      </c>
      <c r="L311" s="71"/>
      <c r="M311" s="71"/>
      <c r="N311" s="71"/>
      <c r="O311" s="71"/>
      <c r="P311" s="71"/>
      <c r="Q311" s="71"/>
      <c r="R311" s="71"/>
      <c r="S311" s="71"/>
      <c r="T311" s="71"/>
      <c r="U311" s="71"/>
      <c r="V311" s="71"/>
      <c r="W311" s="71"/>
      <c r="X311" s="71"/>
      <c r="Y311" s="71"/>
      <c r="Z311" s="71"/>
      <c r="AA311" s="71"/>
      <c r="AB311" s="71"/>
      <c r="AC311" s="71"/>
      <c r="AD311" s="71"/>
      <c r="AE311" s="71"/>
      <c r="AF311" s="71"/>
      <c r="AG311" s="71"/>
      <c r="AH311" s="71"/>
      <c r="AI311" s="71"/>
      <c r="AJ311" s="71"/>
      <c r="AK311" s="71"/>
      <c r="AL311" s="71"/>
    </row>
    <row r="312" spans="1:38" hidden="1">
      <c r="A312" s="165">
        <v>313</v>
      </c>
      <c r="B312" s="184" t="s">
        <v>1215</v>
      </c>
      <c r="C312" s="184" t="s">
        <v>1216</v>
      </c>
      <c r="D312" s="187" t="s">
        <v>1</v>
      </c>
      <c r="E312" s="166">
        <v>0</v>
      </c>
      <c r="F312" s="167">
        <v>0</v>
      </c>
      <c r="G312" s="167">
        <v>0</v>
      </c>
      <c r="H312" s="168">
        <v>0</v>
      </c>
      <c r="I312" s="169">
        <v>0</v>
      </c>
      <c r="J312" s="167">
        <v>0</v>
      </c>
      <c r="K312" s="170">
        <v>0</v>
      </c>
      <c r="L312" s="71"/>
      <c r="M312" s="71"/>
      <c r="N312" s="71"/>
      <c r="O312" s="71"/>
      <c r="P312" s="71"/>
      <c r="Q312" s="71"/>
      <c r="R312" s="71"/>
      <c r="S312" s="71"/>
      <c r="T312" s="71"/>
      <c r="U312" s="71"/>
      <c r="V312" s="71"/>
      <c r="W312" s="71"/>
      <c r="X312" s="71"/>
      <c r="Y312" s="71"/>
      <c r="Z312" s="71"/>
      <c r="AA312" s="71"/>
      <c r="AB312" s="71"/>
      <c r="AC312" s="71"/>
      <c r="AD312" s="71"/>
      <c r="AE312" s="71"/>
      <c r="AF312" s="71"/>
      <c r="AG312" s="71"/>
      <c r="AH312" s="71"/>
      <c r="AI312" s="71"/>
      <c r="AJ312" s="71"/>
      <c r="AK312" s="71"/>
      <c r="AL312" s="71"/>
    </row>
    <row r="313" spans="1:38" hidden="1">
      <c r="A313" s="165">
        <v>314</v>
      </c>
      <c r="B313" s="184" t="s">
        <v>1217</v>
      </c>
      <c r="C313" s="184" t="s">
        <v>1218</v>
      </c>
      <c r="D313" s="187" t="s">
        <v>1</v>
      </c>
      <c r="E313" s="166">
        <v>0</v>
      </c>
      <c r="F313" s="167">
        <v>0</v>
      </c>
      <c r="G313" s="167">
        <v>0</v>
      </c>
      <c r="H313" s="168">
        <v>0</v>
      </c>
      <c r="I313" s="169">
        <v>0</v>
      </c>
      <c r="J313" s="167">
        <v>0</v>
      </c>
      <c r="K313" s="170">
        <v>0</v>
      </c>
      <c r="L313" s="71"/>
      <c r="M313" s="71"/>
      <c r="N313" s="71"/>
      <c r="O313" s="71"/>
      <c r="P313" s="71"/>
      <c r="Q313" s="71"/>
      <c r="R313" s="71"/>
      <c r="S313" s="71"/>
      <c r="T313" s="71"/>
      <c r="U313" s="71"/>
      <c r="V313" s="71"/>
      <c r="W313" s="71"/>
      <c r="X313" s="71"/>
      <c r="Y313" s="71"/>
      <c r="Z313" s="71"/>
      <c r="AA313" s="71"/>
      <c r="AB313" s="71"/>
      <c r="AC313" s="71"/>
      <c r="AD313" s="71"/>
      <c r="AE313" s="71"/>
      <c r="AF313" s="71"/>
      <c r="AG313" s="71"/>
      <c r="AH313" s="71"/>
      <c r="AI313" s="71"/>
      <c r="AJ313" s="71"/>
      <c r="AK313" s="71"/>
      <c r="AL313" s="71"/>
    </row>
    <row r="314" spans="1:38" hidden="1">
      <c r="A314" s="165">
        <v>315</v>
      </c>
      <c r="B314" s="184" t="s">
        <v>1219</v>
      </c>
      <c r="C314" s="184" t="s">
        <v>1220</v>
      </c>
      <c r="D314" s="187" t="s">
        <v>1</v>
      </c>
      <c r="E314" s="166">
        <v>0</v>
      </c>
      <c r="F314" s="167">
        <v>0</v>
      </c>
      <c r="G314" s="167">
        <v>0</v>
      </c>
      <c r="H314" s="168">
        <v>0</v>
      </c>
      <c r="I314" s="169">
        <v>0</v>
      </c>
      <c r="J314" s="167">
        <v>0</v>
      </c>
      <c r="K314" s="170">
        <v>0</v>
      </c>
      <c r="L314" s="71"/>
      <c r="M314" s="71"/>
      <c r="N314" s="71"/>
      <c r="O314" s="71"/>
      <c r="P314" s="71"/>
      <c r="Q314" s="71"/>
      <c r="R314" s="71"/>
      <c r="S314" s="71"/>
      <c r="T314" s="71"/>
      <c r="U314" s="71"/>
      <c r="V314" s="71"/>
      <c r="W314" s="71"/>
      <c r="X314" s="71"/>
      <c r="Y314" s="71"/>
      <c r="Z314" s="71"/>
      <c r="AA314" s="71"/>
      <c r="AB314" s="71"/>
      <c r="AC314" s="71"/>
      <c r="AD314" s="71"/>
      <c r="AE314" s="71"/>
      <c r="AF314" s="71"/>
      <c r="AG314" s="71"/>
      <c r="AH314" s="71"/>
      <c r="AI314" s="71"/>
      <c r="AJ314" s="71"/>
      <c r="AK314" s="71"/>
      <c r="AL314" s="71"/>
    </row>
    <row r="315" spans="1:38" hidden="1">
      <c r="A315" s="165">
        <v>316</v>
      </c>
      <c r="B315" s="184" t="s">
        <v>1221</v>
      </c>
      <c r="C315" s="184" t="s">
        <v>1222</v>
      </c>
      <c r="D315" s="187" t="s">
        <v>1</v>
      </c>
      <c r="E315" s="166">
        <v>0</v>
      </c>
      <c r="F315" s="167">
        <v>0</v>
      </c>
      <c r="G315" s="167">
        <v>0</v>
      </c>
      <c r="H315" s="168">
        <v>0</v>
      </c>
      <c r="I315" s="169">
        <v>0</v>
      </c>
      <c r="J315" s="167">
        <v>0</v>
      </c>
      <c r="K315" s="170">
        <v>0</v>
      </c>
      <c r="L315" s="71"/>
      <c r="M315" s="71"/>
      <c r="N315" s="71"/>
      <c r="O315" s="71"/>
      <c r="P315" s="71"/>
      <c r="Q315" s="71"/>
      <c r="R315" s="71"/>
      <c r="S315" s="71"/>
      <c r="T315" s="71"/>
      <c r="U315" s="71"/>
      <c r="V315" s="71"/>
      <c r="W315" s="71"/>
      <c r="X315" s="71"/>
      <c r="Y315" s="71"/>
      <c r="Z315" s="71"/>
      <c r="AA315" s="71"/>
      <c r="AB315" s="71"/>
      <c r="AC315" s="71"/>
      <c r="AD315" s="71"/>
      <c r="AE315" s="71"/>
      <c r="AF315" s="71"/>
      <c r="AG315" s="71"/>
      <c r="AH315" s="71"/>
      <c r="AI315" s="71"/>
      <c r="AJ315" s="71"/>
      <c r="AK315" s="71"/>
      <c r="AL315" s="71"/>
    </row>
    <row r="316" spans="1:38" hidden="1">
      <c r="A316" s="165">
        <v>317</v>
      </c>
      <c r="B316" s="184" t="s">
        <v>1223</v>
      </c>
      <c r="C316" s="184" t="s">
        <v>1224</v>
      </c>
      <c r="D316" s="187" t="s">
        <v>1</v>
      </c>
      <c r="E316" s="166">
        <v>0</v>
      </c>
      <c r="F316" s="167">
        <v>0</v>
      </c>
      <c r="G316" s="167">
        <v>0</v>
      </c>
      <c r="H316" s="168">
        <v>0</v>
      </c>
      <c r="I316" s="169">
        <v>0</v>
      </c>
      <c r="J316" s="167">
        <v>0</v>
      </c>
      <c r="K316" s="170">
        <v>0</v>
      </c>
      <c r="L316" s="71"/>
      <c r="M316" s="71"/>
      <c r="N316" s="71"/>
      <c r="O316" s="71"/>
      <c r="P316" s="71"/>
      <c r="Q316" s="71"/>
      <c r="R316" s="71"/>
      <c r="S316" s="71"/>
      <c r="T316" s="71"/>
      <c r="U316" s="71"/>
      <c r="V316" s="71"/>
      <c r="W316" s="71"/>
      <c r="X316" s="71"/>
      <c r="Y316" s="71"/>
      <c r="Z316" s="71"/>
      <c r="AA316" s="71"/>
      <c r="AB316" s="71"/>
      <c r="AC316" s="71"/>
      <c r="AD316" s="71"/>
      <c r="AE316" s="71"/>
      <c r="AF316" s="71"/>
      <c r="AG316" s="71"/>
      <c r="AH316" s="71"/>
      <c r="AI316" s="71"/>
      <c r="AJ316" s="71"/>
      <c r="AK316" s="71"/>
      <c r="AL316" s="71"/>
    </row>
    <row r="317" spans="1:38" hidden="1">
      <c r="A317" s="165">
        <v>318</v>
      </c>
      <c r="B317" s="184" t="s">
        <v>1225</v>
      </c>
      <c r="C317" s="184" t="s">
        <v>1226</v>
      </c>
      <c r="D317" s="187" t="s">
        <v>1</v>
      </c>
      <c r="E317" s="166">
        <v>0</v>
      </c>
      <c r="F317" s="167">
        <v>0</v>
      </c>
      <c r="G317" s="167">
        <v>0</v>
      </c>
      <c r="H317" s="168">
        <v>0</v>
      </c>
      <c r="I317" s="169">
        <v>0</v>
      </c>
      <c r="J317" s="167">
        <v>0</v>
      </c>
      <c r="K317" s="170">
        <v>0</v>
      </c>
      <c r="L317" s="71"/>
      <c r="M317" s="71"/>
      <c r="N317" s="71"/>
      <c r="O317" s="71"/>
      <c r="P317" s="71"/>
      <c r="Q317" s="71"/>
      <c r="R317" s="71"/>
      <c r="S317" s="71"/>
      <c r="T317" s="71"/>
      <c r="U317" s="71"/>
      <c r="V317" s="71"/>
      <c r="W317" s="71"/>
      <c r="X317" s="71"/>
      <c r="Y317" s="71"/>
      <c r="Z317" s="71"/>
      <c r="AA317" s="71"/>
      <c r="AB317" s="71"/>
      <c r="AC317" s="71"/>
      <c r="AD317" s="71"/>
      <c r="AE317" s="71"/>
      <c r="AF317" s="71"/>
      <c r="AG317" s="71"/>
      <c r="AH317" s="71"/>
      <c r="AI317" s="71"/>
      <c r="AJ317" s="71"/>
      <c r="AK317" s="71"/>
      <c r="AL317" s="71"/>
    </row>
    <row r="318" spans="1:38" hidden="1">
      <c r="A318" s="165">
        <v>319</v>
      </c>
      <c r="B318" s="184" t="s">
        <v>1227</v>
      </c>
      <c r="C318" s="184" t="s">
        <v>1228</v>
      </c>
      <c r="D318" s="187" t="s">
        <v>1</v>
      </c>
      <c r="E318" s="166">
        <v>0</v>
      </c>
      <c r="F318" s="167">
        <v>0</v>
      </c>
      <c r="G318" s="167">
        <v>0</v>
      </c>
      <c r="H318" s="168">
        <v>0</v>
      </c>
      <c r="I318" s="169">
        <v>0</v>
      </c>
      <c r="J318" s="167">
        <v>0</v>
      </c>
      <c r="K318" s="170">
        <v>0</v>
      </c>
      <c r="L318" s="71"/>
      <c r="M318" s="71"/>
      <c r="N318" s="71"/>
      <c r="O318" s="71"/>
      <c r="P318" s="71"/>
      <c r="Q318" s="71"/>
      <c r="R318" s="71"/>
      <c r="S318" s="71"/>
      <c r="T318" s="71"/>
      <c r="U318" s="71"/>
      <c r="V318" s="71"/>
      <c r="W318" s="71"/>
      <c r="X318" s="71"/>
      <c r="Y318" s="71"/>
      <c r="Z318" s="71"/>
      <c r="AA318" s="71"/>
      <c r="AB318" s="71"/>
      <c r="AC318" s="71"/>
      <c r="AD318" s="71"/>
      <c r="AE318" s="71"/>
      <c r="AF318" s="71"/>
      <c r="AG318" s="71"/>
      <c r="AH318" s="71"/>
      <c r="AI318" s="71"/>
      <c r="AJ318" s="71"/>
      <c r="AK318" s="71"/>
      <c r="AL318" s="71"/>
    </row>
    <row r="319" spans="1:38" hidden="1">
      <c r="A319" s="165">
        <v>320</v>
      </c>
      <c r="B319" s="184" t="s">
        <v>1229</v>
      </c>
      <c r="C319" s="184" t="s">
        <v>1230</v>
      </c>
      <c r="D319" s="187" t="s">
        <v>1</v>
      </c>
      <c r="E319" s="166">
        <v>0</v>
      </c>
      <c r="F319" s="167">
        <v>0</v>
      </c>
      <c r="G319" s="167">
        <v>0</v>
      </c>
      <c r="H319" s="168">
        <v>0</v>
      </c>
      <c r="I319" s="169">
        <v>0</v>
      </c>
      <c r="J319" s="167">
        <v>0</v>
      </c>
      <c r="K319" s="170">
        <v>0</v>
      </c>
      <c r="L319" s="71"/>
      <c r="M319" s="71"/>
      <c r="N319" s="71"/>
      <c r="O319" s="71"/>
      <c r="P319" s="71"/>
      <c r="Q319" s="71"/>
      <c r="R319" s="71"/>
      <c r="S319" s="71"/>
      <c r="T319" s="71"/>
      <c r="U319" s="71"/>
      <c r="V319" s="71"/>
      <c r="W319" s="71"/>
      <c r="X319" s="71"/>
      <c r="Y319" s="71"/>
      <c r="Z319" s="71"/>
      <c r="AA319" s="71"/>
      <c r="AB319" s="71"/>
      <c r="AC319" s="71"/>
      <c r="AD319" s="71"/>
      <c r="AE319" s="71"/>
      <c r="AF319" s="71"/>
      <c r="AG319" s="71"/>
      <c r="AH319" s="71"/>
      <c r="AI319" s="71"/>
      <c r="AJ319" s="71"/>
      <c r="AK319" s="71"/>
      <c r="AL319" s="71"/>
    </row>
    <row r="320" spans="1:38" hidden="1">
      <c r="A320" s="165">
        <v>321</v>
      </c>
      <c r="B320" s="184" t="s">
        <v>1231</v>
      </c>
      <c r="C320" s="184" t="s">
        <v>1232</v>
      </c>
      <c r="D320" s="187" t="s">
        <v>1</v>
      </c>
      <c r="E320" s="166">
        <v>0</v>
      </c>
      <c r="F320" s="167">
        <v>0</v>
      </c>
      <c r="G320" s="167">
        <v>0</v>
      </c>
      <c r="H320" s="168">
        <v>0</v>
      </c>
      <c r="I320" s="169">
        <v>0</v>
      </c>
      <c r="J320" s="167">
        <v>0</v>
      </c>
      <c r="K320" s="170">
        <v>0</v>
      </c>
      <c r="L320" s="71"/>
      <c r="M320" s="71"/>
      <c r="N320" s="71"/>
      <c r="O320" s="71"/>
      <c r="P320" s="71"/>
      <c r="Q320" s="71"/>
      <c r="R320" s="71"/>
      <c r="S320" s="71"/>
      <c r="T320" s="71"/>
      <c r="U320" s="71"/>
      <c r="V320" s="71"/>
      <c r="W320" s="71"/>
      <c r="X320" s="71"/>
      <c r="Y320" s="71"/>
      <c r="Z320" s="71"/>
      <c r="AA320" s="71"/>
      <c r="AB320" s="71"/>
      <c r="AC320" s="71"/>
      <c r="AD320" s="71"/>
      <c r="AE320" s="71"/>
      <c r="AF320" s="71"/>
      <c r="AG320" s="71"/>
      <c r="AH320" s="71"/>
      <c r="AI320" s="71"/>
      <c r="AJ320" s="71"/>
      <c r="AK320" s="71"/>
      <c r="AL320" s="71"/>
    </row>
    <row r="321" spans="1:38" hidden="1">
      <c r="A321" s="165">
        <v>322</v>
      </c>
      <c r="B321" s="184" t="s">
        <v>1233</v>
      </c>
      <c r="C321" s="184" t="s">
        <v>1234</v>
      </c>
      <c r="D321" s="187" t="s">
        <v>1</v>
      </c>
      <c r="E321" s="166">
        <v>0</v>
      </c>
      <c r="F321" s="167">
        <v>0</v>
      </c>
      <c r="G321" s="167">
        <v>0</v>
      </c>
      <c r="H321" s="168">
        <v>0</v>
      </c>
      <c r="I321" s="169">
        <v>0</v>
      </c>
      <c r="J321" s="167">
        <v>0</v>
      </c>
      <c r="K321" s="170">
        <v>0</v>
      </c>
      <c r="L321" s="71"/>
      <c r="M321" s="71"/>
      <c r="N321" s="71"/>
      <c r="O321" s="71"/>
      <c r="P321" s="71"/>
      <c r="Q321" s="71"/>
      <c r="R321" s="71"/>
      <c r="S321" s="71"/>
      <c r="T321" s="71"/>
      <c r="U321" s="71"/>
      <c r="V321" s="71"/>
      <c r="W321" s="71"/>
      <c r="X321" s="71"/>
      <c r="Y321" s="71"/>
      <c r="Z321" s="71"/>
      <c r="AA321" s="71"/>
      <c r="AB321" s="71"/>
      <c r="AC321" s="71"/>
      <c r="AD321" s="71"/>
      <c r="AE321" s="71"/>
      <c r="AF321" s="71"/>
      <c r="AG321" s="71"/>
      <c r="AH321" s="71"/>
      <c r="AI321" s="71"/>
      <c r="AJ321" s="71"/>
      <c r="AK321" s="71"/>
      <c r="AL321" s="71"/>
    </row>
    <row r="322" spans="1:38" hidden="1">
      <c r="A322" s="165">
        <v>323</v>
      </c>
      <c r="B322" s="184" t="s">
        <v>1235</v>
      </c>
      <c r="C322" s="184" t="s">
        <v>1236</v>
      </c>
      <c r="D322" s="187" t="s">
        <v>1</v>
      </c>
      <c r="E322" s="166">
        <v>0</v>
      </c>
      <c r="F322" s="167">
        <v>0</v>
      </c>
      <c r="G322" s="167">
        <v>0</v>
      </c>
      <c r="H322" s="168">
        <v>0</v>
      </c>
      <c r="I322" s="169">
        <v>0</v>
      </c>
      <c r="J322" s="167">
        <v>0</v>
      </c>
      <c r="K322" s="170">
        <v>0</v>
      </c>
      <c r="L322" s="71"/>
      <c r="M322" s="71"/>
      <c r="N322" s="71"/>
      <c r="O322" s="71"/>
      <c r="P322" s="71"/>
      <c r="Q322" s="71"/>
      <c r="R322" s="71"/>
      <c r="S322" s="71"/>
      <c r="T322" s="71"/>
      <c r="U322" s="71"/>
      <c r="V322" s="71"/>
      <c r="W322" s="71"/>
      <c r="X322" s="71"/>
      <c r="Y322" s="71"/>
      <c r="Z322" s="71"/>
      <c r="AA322" s="71"/>
      <c r="AB322" s="71"/>
      <c r="AC322" s="71"/>
      <c r="AD322" s="71"/>
      <c r="AE322" s="71"/>
      <c r="AF322" s="71"/>
      <c r="AG322" s="71"/>
      <c r="AH322" s="71"/>
      <c r="AI322" s="71"/>
      <c r="AJ322" s="71"/>
      <c r="AK322" s="71"/>
      <c r="AL322" s="71"/>
    </row>
    <row r="323" spans="1:38" hidden="1">
      <c r="A323" s="165">
        <v>324</v>
      </c>
      <c r="B323" s="184" t="s">
        <v>1237</v>
      </c>
      <c r="C323" s="184" t="s">
        <v>1238</v>
      </c>
      <c r="D323" s="187" t="s">
        <v>1</v>
      </c>
      <c r="E323" s="166">
        <v>0</v>
      </c>
      <c r="F323" s="167">
        <v>0</v>
      </c>
      <c r="G323" s="167">
        <v>0</v>
      </c>
      <c r="H323" s="168">
        <v>0</v>
      </c>
      <c r="I323" s="169">
        <v>0</v>
      </c>
      <c r="J323" s="167">
        <v>0</v>
      </c>
      <c r="K323" s="170">
        <v>0</v>
      </c>
      <c r="L323" s="71"/>
      <c r="M323" s="71"/>
      <c r="N323" s="71"/>
      <c r="O323" s="71"/>
      <c r="P323" s="71"/>
      <c r="Q323" s="71"/>
      <c r="R323" s="71"/>
      <c r="S323" s="71"/>
      <c r="T323" s="71"/>
      <c r="U323" s="71"/>
      <c r="V323" s="71"/>
      <c r="W323" s="71"/>
      <c r="X323" s="71"/>
      <c r="Y323" s="71"/>
      <c r="Z323" s="71"/>
      <c r="AA323" s="71"/>
      <c r="AB323" s="71"/>
      <c r="AC323" s="71"/>
      <c r="AD323" s="71"/>
      <c r="AE323" s="71"/>
      <c r="AF323" s="71"/>
      <c r="AG323" s="71"/>
      <c r="AH323" s="71"/>
      <c r="AI323" s="71"/>
      <c r="AJ323" s="71"/>
      <c r="AK323" s="71"/>
      <c r="AL323" s="71"/>
    </row>
    <row r="324" spans="1:38" hidden="1">
      <c r="A324" s="165">
        <v>325</v>
      </c>
      <c r="B324" s="184" t="s">
        <v>1239</v>
      </c>
      <c r="C324" s="184" t="s">
        <v>1240</v>
      </c>
      <c r="D324" s="187" t="s">
        <v>1</v>
      </c>
      <c r="E324" s="166">
        <v>0</v>
      </c>
      <c r="F324" s="167">
        <v>0</v>
      </c>
      <c r="G324" s="167">
        <v>0</v>
      </c>
      <c r="H324" s="168">
        <v>0</v>
      </c>
      <c r="I324" s="169">
        <v>0</v>
      </c>
      <c r="J324" s="167">
        <v>0</v>
      </c>
      <c r="K324" s="170">
        <v>0</v>
      </c>
      <c r="L324" s="71"/>
      <c r="M324" s="71"/>
      <c r="N324" s="71"/>
      <c r="O324" s="71"/>
      <c r="P324" s="71"/>
      <c r="Q324" s="71"/>
      <c r="R324" s="71"/>
      <c r="S324" s="71"/>
      <c r="T324" s="71"/>
      <c r="U324" s="71"/>
      <c r="V324" s="71"/>
      <c r="W324" s="71"/>
      <c r="X324" s="71"/>
      <c r="Y324" s="71"/>
      <c r="Z324" s="71"/>
      <c r="AA324" s="71"/>
      <c r="AB324" s="71"/>
      <c r="AC324" s="71"/>
      <c r="AD324" s="71"/>
      <c r="AE324" s="71"/>
      <c r="AF324" s="71"/>
      <c r="AG324" s="71"/>
      <c r="AH324" s="71"/>
      <c r="AI324" s="71"/>
      <c r="AJ324" s="71"/>
      <c r="AK324" s="71"/>
      <c r="AL324" s="71"/>
    </row>
    <row r="325" spans="1:38" hidden="1">
      <c r="A325" s="165">
        <v>326</v>
      </c>
      <c r="B325" s="184" t="s">
        <v>1241</v>
      </c>
      <c r="C325" s="184" t="s">
        <v>1242</v>
      </c>
      <c r="D325" s="187" t="s">
        <v>1</v>
      </c>
      <c r="E325" s="166">
        <v>0</v>
      </c>
      <c r="F325" s="167">
        <v>0</v>
      </c>
      <c r="G325" s="167">
        <v>0</v>
      </c>
      <c r="H325" s="168">
        <v>0</v>
      </c>
      <c r="I325" s="169">
        <v>0</v>
      </c>
      <c r="J325" s="167">
        <v>0</v>
      </c>
      <c r="K325" s="170">
        <v>0</v>
      </c>
      <c r="L325" s="71"/>
      <c r="M325" s="71"/>
      <c r="N325" s="71"/>
      <c r="O325" s="71"/>
      <c r="P325" s="71"/>
      <c r="Q325" s="71"/>
      <c r="R325" s="71"/>
      <c r="S325" s="71"/>
      <c r="T325" s="71"/>
      <c r="U325" s="71"/>
      <c r="V325" s="71"/>
      <c r="W325" s="71"/>
      <c r="X325" s="71"/>
      <c r="Y325" s="71"/>
      <c r="Z325" s="71"/>
      <c r="AA325" s="71"/>
      <c r="AB325" s="71"/>
      <c r="AC325" s="71"/>
      <c r="AD325" s="71"/>
      <c r="AE325" s="71"/>
      <c r="AF325" s="71"/>
      <c r="AG325" s="71"/>
      <c r="AH325" s="71"/>
      <c r="AI325" s="71"/>
      <c r="AJ325" s="71"/>
      <c r="AK325" s="71"/>
      <c r="AL325" s="71"/>
    </row>
    <row r="326" spans="1:38" hidden="1">
      <c r="A326" s="165">
        <v>327</v>
      </c>
      <c r="B326" s="184" t="s">
        <v>1243</v>
      </c>
      <c r="C326" s="184" t="s">
        <v>1244</v>
      </c>
      <c r="D326" s="187" t="s">
        <v>1</v>
      </c>
      <c r="E326" s="166">
        <v>0</v>
      </c>
      <c r="F326" s="167">
        <v>0</v>
      </c>
      <c r="G326" s="167">
        <v>0</v>
      </c>
      <c r="H326" s="168">
        <v>0</v>
      </c>
      <c r="I326" s="169">
        <v>0</v>
      </c>
      <c r="J326" s="167">
        <v>0</v>
      </c>
      <c r="K326" s="170">
        <v>0</v>
      </c>
      <c r="L326" s="71"/>
      <c r="M326" s="71"/>
      <c r="N326" s="71"/>
      <c r="O326" s="71"/>
      <c r="P326" s="71"/>
      <c r="Q326" s="71"/>
      <c r="R326" s="71"/>
      <c r="S326" s="71"/>
      <c r="T326" s="71"/>
      <c r="U326" s="71"/>
      <c r="V326" s="71"/>
      <c r="W326" s="71"/>
      <c r="X326" s="71"/>
      <c r="Y326" s="71"/>
      <c r="Z326" s="71"/>
      <c r="AA326" s="71"/>
      <c r="AB326" s="71"/>
      <c r="AC326" s="71"/>
      <c r="AD326" s="71"/>
      <c r="AE326" s="71"/>
      <c r="AF326" s="71"/>
      <c r="AG326" s="71"/>
      <c r="AH326" s="71"/>
      <c r="AI326" s="71"/>
      <c r="AJ326" s="71"/>
      <c r="AK326" s="71"/>
      <c r="AL326" s="71"/>
    </row>
    <row r="327" spans="1:38" hidden="1">
      <c r="A327" s="165">
        <v>328</v>
      </c>
      <c r="B327" s="184" t="s">
        <v>1245</v>
      </c>
      <c r="C327" s="184" t="s">
        <v>1246</v>
      </c>
      <c r="D327" s="187" t="s">
        <v>1</v>
      </c>
      <c r="E327" s="166">
        <v>0</v>
      </c>
      <c r="F327" s="167">
        <v>0</v>
      </c>
      <c r="G327" s="167">
        <v>0</v>
      </c>
      <c r="H327" s="168">
        <v>0</v>
      </c>
      <c r="I327" s="169">
        <v>0</v>
      </c>
      <c r="J327" s="167">
        <v>0</v>
      </c>
      <c r="K327" s="170">
        <v>0</v>
      </c>
      <c r="L327" s="71"/>
      <c r="M327" s="71"/>
      <c r="N327" s="71"/>
      <c r="O327" s="71"/>
      <c r="P327" s="71"/>
      <c r="Q327" s="71"/>
      <c r="R327" s="71"/>
      <c r="S327" s="71"/>
      <c r="T327" s="71"/>
      <c r="U327" s="71"/>
      <c r="V327" s="71"/>
      <c r="W327" s="71"/>
      <c r="X327" s="71"/>
      <c r="Y327" s="71"/>
      <c r="Z327" s="71"/>
      <c r="AA327" s="71"/>
      <c r="AB327" s="71"/>
      <c r="AC327" s="71"/>
      <c r="AD327" s="71"/>
      <c r="AE327" s="71"/>
      <c r="AF327" s="71"/>
      <c r="AG327" s="71"/>
      <c r="AH327" s="71"/>
      <c r="AI327" s="71"/>
      <c r="AJ327" s="71"/>
      <c r="AK327" s="71"/>
      <c r="AL327" s="71"/>
    </row>
    <row r="328" spans="1:38" hidden="1">
      <c r="A328" s="165">
        <v>329</v>
      </c>
      <c r="B328" s="184" t="s">
        <v>1247</v>
      </c>
      <c r="C328" s="184" t="s">
        <v>1248</v>
      </c>
      <c r="D328" s="187" t="s">
        <v>1</v>
      </c>
      <c r="E328" s="166">
        <v>0</v>
      </c>
      <c r="F328" s="167">
        <v>0</v>
      </c>
      <c r="G328" s="167">
        <v>0</v>
      </c>
      <c r="H328" s="168">
        <v>0</v>
      </c>
      <c r="I328" s="169">
        <v>0</v>
      </c>
      <c r="J328" s="167">
        <v>0</v>
      </c>
      <c r="K328" s="170">
        <v>0</v>
      </c>
      <c r="L328" s="71"/>
      <c r="M328" s="71"/>
      <c r="N328" s="71"/>
      <c r="O328" s="71"/>
      <c r="P328" s="71"/>
      <c r="Q328" s="71"/>
      <c r="R328" s="71"/>
      <c r="S328" s="71"/>
      <c r="T328" s="71"/>
      <c r="U328" s="71"/>
      <c r="V328" s="71"/>
      <c r="W328" s="71"/>
      <c r="X328" s="71"/>
      <c r="Y328" s="71"/>
      <c r="Z328" s="71"/>
      <c r="AA328" s="71"/>
      <c r="AB328" s="71"/>
      <c r="AC328" s="71"/>
      <c r="AD328" s="71"/>
      <c r="AE328" s="71"/>
      <c r="AF328" s="71"/>
      <c r="AG328" s="71"/>
      <c r="AH328" s="71"/>
      <c r="AI328" s="71"/>
      <c r="AJ328" s="71"/>
      <c r="AK328" s="71"/>
      <c r="AL328" s="71"/>
    </row>
    <row r="329" spans="1:38" hidden="1">
      <c r="A329" s="165">
        <v>330</v>
      </c>
      <c r="B329" s="184" t="s">
        <v>1249</v>
      </c>
      <c r="C329" s="184" t="s">
        <v>1250</v>
      </c>
      <c r="D329" s="187" t="s">
        <v>1</v>
      </c>
      <c r="E329" s="166">
        <v>0</v>
      </c>
      <c r="F329" s="167">
        <v>0</v>
      </c>
      <c r="G329" s="167">
        <v>0</v>
      </c>
      <c r="H329" s="168">
        <v>0</v>
      </c>
      <c r="I329" s="169">
        <v>0</v>
      </c>
      <c r="J329" s="167">
        <v>0</v>
      </c>
      <c r="K329" s="170">
        <v>0</v>
      </c>
      <c r="L329" s="71"/>
      <c r="M329" s="71"/>
      <c r="N329" s="71"/>
      <c r="O329" s="71"/>
      <c r="P329" s="71"/>
      <c r="Q329" s="71"/>
      <c r="R329" s="71"/>
      <c r="S329" s="71"/>
      <c r="T329" s="71"/>
      <c r="U329" s="71"/>
      <c r="V329" s="71"/>
      <c r="W329" s="71"/>
      <c r="X329" s="71"/>
      <c r="Y329" s="71"/>
      <c r="Z329" s="71"/>
      <c r="AA329" s="71"/>
      <c r="AB329" s="71"/>
      <c r="AC329" s="71"/>
      <c r="AD329" s="71"/>
      <c r="AE329" s="71"/>
      <c r="AF329" s="71"/>
      <c r="AG329" s="71"/>
      <c r="AH329" s="71"/>
      <c r="AI329" s="71"/>
      <c r="AJ329" s="71"/>
      <c r="AK329" s="71"/>
      <c r="AL329" s="71"/>
    </row>
    <row r="330" spans="1:38" hidden="1">
      <c r="A330" s="165">
        <v>331</v>
      </c>
      <c r="B330" s="184" t="s">
        <v>1251</v>
      </c>
      <c r="C330" s="184" t="s">
        <v>1252</v>
      </c>
      <c r="D330" s="187" t="s">
        <v>1</v>
      </c>
      <c r="E330" s="166">
        <v>0</v>
      </c>
      <c r="F330" s="167">
        <v>0</v>
      </c>
      <c r="G330" s="167">
        <v>0</v>
      </c>
      <c r="H330" s="168">
        <v>0</v>
      </c>
      <c r="I330" s="169">
        <v>0</v>
      </c>
      <c r="J330" s="167">
        <v>0</v>
      </c>
      <c r="K330" s="170">
        <v>0</v>
      </c>
      <c r="L330" s="71"/>
      <c r="M330" s="71"/>
      <c r="N330" s="71"/>
      <c r="O330" s="71"/>
      <c r="P330" s="71"/>
      <c r="Q330" s="71"/>
      <c r="R330" s="71"/>
      <c r="S330" s="71"/>
      <c r="T330" s="71"/>
      <c r="U330" s="71"/>
      <c r="V330" s="71"/>
      <c r="W330" s="71"/>
      <c r="X330" s="71"/>
      <c r="Y330" s="71"/>
      <c r="Z330" s="71"/>
      <c r="AA330" s="71"/>
      <c r="AB330" s="71"/>
      <c r="AC330" s="71"/>
      <c r="AD330" s="71"/>
      <c r="AE330" s="71"/>
      <c r="AF330" s="71"/>
      <c r="AG330" s="71"/>
      <c r="AH330" s="71"/>
      <c r="AI330" s="71"/>
      <c r="AJ330" s="71"/>
      <c r="AK330" s="71"/>
      <c r="AL330" s="71"/>
    </row>
    <row r="331" spans="1:38" hidden="1">
      <c r="A331" s="165">
        <v>332</v>
      </c>
      <c r="B331" s="184" t="s">
        <v>1253</v>
      </c>
      <c r="C331" s="184" t="s">
        <v>1254</v>
      </c>
      <c r="D331" s="187" t="s">
        <v>1</v>
      </c>
      <c r="E331" s="166">
        <v>0</v>
      </c>
      <c r="F331" s="167">
        <v>0</v>
      </c>
      <c r="G331" s="167">
        <v>0</v>
      </c>
      <c r="H331" s="168">
        <v>0</v>
      </c>
      <c r="I331" s="169">
        <v>0</v>
      </c>
      <c r="J331" s="167">
        <v>0</v>
      </c>
      <c r="K331" s="170">
        <v>0</v>
      </c>
      <c r="L331" s="71"/>
      <c r="M331" s="71"/>
      <c r="N331" s="71"/>
      <c r="O331" s="71"/>
      <c r="P331" s="71"/>
      <c r="Q331" s="71"/>
      <c r="R331" s="71"/>
      <c r="S331" s="71"/>
      <c r="T331" s="71"/>
      <c r="U331" s="71"/>
      <c r="V331" s="71"/>
      <c r="W331" s="71"/>
      <c r="X331" s="71"/>
      <c r="Y331" s="71"/>
      <c r="Z331" s="71"/>
      <c r="AA331" s="71"/>
      <c r="AB331" s="71"/>
      <c r="AC331" s="71"/>
      <c r="AD331" s="71"/>
      <c r="AE331" s="71"/>
      <c r="AF331" s="71"/>
      <c r="AG331" s="71"/>
      <c r="AH331" s="71"/>
      <c r="AI331" s="71"/>
      <c r="AJ331" s="71"/>
      <c r="AK331" s="71"/>
      <c r="AL331" s="71"/>
    </row>
    <row r="332" spans="1:38" hidden="1">
      <c r="A332" s="165">
        <v>333</v>
      </c>
      <c r="B332" s="184" t="s">
        <v>1255</v>
      </c>
      <c r="C332" s="184" t="s">
        <v>1256</v>
      </c>
      <c r="D332" s="187" t="s">
        <v>1</v>
      </c>
      <c r="E332" s="166">
        <v>0</v>
      </c>
      <c r="F332" s="167">
        <v>0</v>
      </c>
      <c r="G332" s="167">
        <v>0</v>
      </c>
      <c r="H332" s="168">
        <v>0</v>
      </c>
      <c r="I332" s="169">
        <v>0</v>
      </c>
      <c r="J332" s="167">
        <v>0</v>
      </c>
      <c r="K332" s="170">
        <v>0</v>
      </c>
      <c r="L332" s="71"/>
      <c r="M332" s="71"/>
      <c r="N332" s="71"/>
      <c r="O332" s="71"/>
      <c r="P332" s="71"/>
      <c r="Q332" s="71"/>
      <c r="R332" s="71"/>
      <c r="S332" s="71"/>
      <c r="T332" s="71"/>
      <c r="U332" s="71"/>
      <c r="V332" s="71"/>
      <c r="W332" s="71"/>
      <c r="X332" s="71"/>
      <c r="Y332" s="71"/>
      <c r="Z332" s="71"/>
      <c r="AA332" s="71"/>
      <c r="AB332" s="71"/>
      <c r="AC332" s="71"/>
      <c r="AD332" s="71"/>
      <c r="AE332" s="71"/>
      <c r="AF332" s="71"/>
      <c r="AG332" s="71"/>
      <c r="AH332" s="71"/>
      <c r="AI332" s="71"/>
      <c r="AJ332" s="71"/>
      <c r="AK332" s="71"/>
      <c r="AL332" s="71"/>
    </row>
    <row r="333" spans="1:38" hidden="1">
      <c r="A333" s="165">
        <v>334</v>
      </c>
      <c r="B333" s="184" t="s">
        <v>1257</v>
      </c>
      <c r="C333" s="184" t="s">
        <v>1258</v>
      </c>
      <c r="D333" s="187" t="s">
        <v>1</v>
      </c>
      <c r="E333" s="166">
        <v>0</v>
      </c>
      <c r="F333" s="167">
        <v>0</v>
      </c>
      <c r="G333" s="167">
        <v>0</v>
      </c>
      <c r="H333" s="168">
        <v>0</v>
      </c>
      <c r="I333" s="169">
        <v>0</v>
      </c>
      <c r="J333" s="167">
        <v>0</v>
      </c>
      <c r="K333" s="170">
        <v>0</v>
      </c>
      <c r="L333" s="71"/>
      <c r="M333" s="71"/>
      <c r="N333" s="71"/>
      <c r="O333" s="71"/>
      <c r="P333" s="71"/>
      <c r="Q333" s="71"/>
      <c r="R333" s="71"/>
      <c r="S333" s="71"/>
      <c r="T333" s="71"/>
      <c r="U333" s="71"/>
      <c r="V333" s="71"/>
      <c r="W333" s="71"/>
      <c r="X333" s="71"/>
      <c r="Y333" s="71"/>
      <c r="Z333" s="71"/>
      <c r="AA333" s="71"/>
      <c r="AB333" s="71"/>
      <c r="AC333" s="71"/>
      <c r="AD333" s="71"/>
      <c r="AE333" s="71"/>
      <c r="AF333" s="71"/>
      <c r="AG333" s="71"/>
      <c r="AH333" s="71"/>
      <c r="AI333" s="71"/>
      <c r="AJ333" s="71"/>
      <c r="AK333" s="71"/>
      <c r="AL333" s="71"/>
    </row>
    <row r="334" spans="1:38" hidden="1">
      <c r="A334" s="165">
        <v>335</v>
      </c>
      <c r="B334" s="184" t="s">
        <v>1259</v>
      </c>
      <c r="C334" s="184" t="s">
        <v>1260</v>
      </c>
      <c r="D334" s="187" t="s">
        <v>1</v>
      </c>
      <c r="E334" s="166">
        <v>0</v>
      </c>
      <c r="F334" s="167">
        <v>0</v>
      </c>
      <c r="G334" s="167">
        <v>0</v>
      </c>
      <c r="H334" s="168">
        <v>0</v>
      </c>
      <c r="I334" s="169">
        <v>0</v>
      </c>
      <c r="J334" s="167">
        <v>0</v>
      </c>
      <c r="K334" s="170">
        <v>0</v>
      </c>
      <c r="L334" s="71"/>
      <c r="M334" s="71"/>
      <c r="N334" s="71"/>
      <c r="O334" s="71"/>
      <c r="P334" s="71"/>
      <c r="Q334" s="71"/>
      <c r="R334" s="71"/>
      <c r="S334" s="71"/>
      <c r="T334" s="71"/>
      <c r="U334" s="71"/>
      <c r="V334" s="71"/>
      <c r="W334" s="71"/>
      <c r="X334" s="71"/>
      <c r="Y334" s="71"/>
      <c r="Z334" s="71"/>
      <c r="AA334" s="71"/>
      <c r="AB334" s="71"/>
      <c r="AC334" s="71"/>
      <c r="AD334" s="71"/>
      <c r="AE334" s="71"/>
      <c r="AF334" s="71"/>
      <c r="AG334" s="71"/>
      <c r="AH334" s="71"/>
      <c r="AI334" s="71"/>
      <c r="AJ334" s="71"/>
      <c r="AK334" s="71"/>
      <c r="AL334" s="71"/>
    </row>
    <row r="335" spans="1:38" hidden="1">
      <c r="A335" s="165">
        <v>336</v>
      </c>
      <c r="B335" s="184" t="s">
        <v>1261</v>
      </c>
      <c r="C335" s="184" t="s">
        <v>1262</v>
      </c>
      <c r="D335" s="187" t="s">
        <v>1</v>
      </c>
      <c r="E335" s="166">
        <v>0</v>
      </c>
      <c r="F335" s="167">
        <v>0</v>
      </c>
      <c r="G335" s="167">
        <v>0</v>
      </c>
      <c r="H335" s="168">
        <v>0</v>
      </c>
      <c r="I335" s="169">
        <v>0</v>
      </c>
      <c r="J335" s="167">
        <v>0</v>
      </c>
      <c r="K335" s="170">
        <v>0</v>
      </c>
      <c r="L335" s="71"/>
      <c r="M335" s="71"/>
      <c r="N335" s="71"/>
      <c r="O335" s="71"/>
      <c r="P335" s="71"/>
      <c r="Q335" s="71"/>
      <c r="R335" s="71"/>
      <c r="S335" s="71"/>
      <c r="T335" s="71"/>
      <c r="U335" s="71"/>
      <c r="V335" s="71"/>
      <c r="W335" s="71"/>
      <c r="X335" s="71"/>
      <c r="Y335" s="71"/>
      <c r="Z335" s="71"/>
      <c r="AA335" s="71"/>
      <c r="AB335" s="71"/>
      <c r="AC335" s="71"/>
      <c r="AD335" s="71"/>
      <c r="AE335" s="71"/>
      <c r="AF335" s="71"/>
      <c r="AG335" s="71"/>
      <c r="AH335" s="71"/>
      <c r="AI335" s="71"/>
      <c r="AJ335" s="71"/>
      <c r="AK335" s="71"/>
      <c r="AL335" s="71"/>
    </row>
    <row r="336" spans="1:38" hidden="1">
      <c r="A336" s="165">
        <v>337</v>
      </c>
      <c r="B336" s="184" t="s">
        <v>1263</v>
      </c>
      <c r="C336" s="184" t="s">
        <v>1264</v>
      </c>
      <c r="D336" s="187" t="s">
        <v>1</v>
      </c>
      <c r="E336" s="166">
        <v>0</v>
      </c>
      <c r="F336" s="167">
        <v>0</v>
      </c>
      <c r="G336" s="167">
        <v>0</v>
      </c>
      <c r="H336" s="168">
        <v>0</v>
      </c>
      <c r="I336" s="169">
        <v>0</v>
      </c>
      <c r="J336" s="167">
        <v>0</v>
      </c>
      <c r="K336" s="170">
        <v>0</v>
      </c>
      <c r="L336" s="71"/>
      <c r="M336" s="71"/>
      <c r="N336" s="71"/>
      <c r="O336" s="71"/>
      <c r="P336" s="71"/>
      <c r="Q336" s="71"/>
      <c r="R336" s="71"/>
      <c r="S336" s="71"/>
      <c r="T336" s="71"/>
      <c r="U336" s="71"/>
      <c r="V336" s="71"/>
      <c r="W336" s="71"/>
      <c r="X336" s="71"/>
      <c r="Y336" s="71"/>
      <c r="Z336" s="71"/>
      <c r="AA336" s="71"/>
      <c r="AB336" s="71"/>
      <c r="AC336" s="71"/>
      <c r="AD336" s="71"/>
      <c r="AE336" s="71"/>
      <c r="AF336" s="71"/>
      <c r="AG336" s="71"/>
      <c r="AH336" s="71"/>
      <c r="AI336" s="71"/>
      <c r="AJ336" s="71"/>
      <c r="AK336" s="71"/>
      <c r="AL336" s="71"/>
    </row>
    <row r="337" spans="1:38">
      <c r="A337" s="173">
        <v>338</v>
      </c>
      <c r="B337" s="190" t="s">
        <v>1265</v>
      </c>
      <c r="C337" s="184" t="s">
        <v>1266</v>
      </c>
      <c r="D337" s="188" t="s">
        <v>1</v>
      </c>
      <c r="E337" s="171">
        <v>46</v>
      </c>
      <c r="F337" s="174">
        <v>474650</v>
      </c>
      <c r="G337" s="174">
        <v>18654</v>
      </c>
      <c r="H337" s="175">
        <v>0.19999999999999996</v>
      </c>
      <c r="I337" s="176">
        <v>0.96855957020962813</v>
      </c>
      <c r="J337" s="174">
        <v>14923.2</v>
      </c>
      <c r="K337" s="177">
        <f>+J337*E337</f>
        <v>686467.20000000007</v>
      </c>
      <c r="L337" s="79">
        <v>46</v>
      </c>
      <c r="M337" s="71"/>
      <c r="N337" s="93"/>
      <c r="O337" s="71"/>
      <c r="P337" s="71"/>
      <c r="Q337" s="71"/>
      <c r="R337" s="71"/>
      <c r="S337" s="71"/>
      <c r="T337" s="71"/>
      <c r="U337" s="71"/>
      <c r="V337" s="71"/>
      <c r="W337" s="71"/>
      <c r="X337" s="71"/>
      <c r="Y337" s="71"/>
      <c r="Z337" s="71"/>
      <c r="AA337" s="71"/>
      <c r="AB337" s="71"/>
      <c r="AC337" s="71"/>
      <c r="AD337" s="71"/>
      <c r="AE337" s="71"/>
      <c r="AF337" s="71"/>
      <c r="AG337" s="96"/>
      <c r="AH337" s="71"/>
      <c r="AI337" s="71"/>
      <c r="AJ337" s="71"/>
      <c r="AK337" s="96">
        <f t="shared" ref="AK337:AK339" si="30">SUBTOTAL(9,L337:AJ337)</f>
        <v>46</v>
      </c>
      <c r="AL337" s="81">
        <f t="shared" ref="AL337:AL339" si="31">+J337*AK337</f>
        <v>686467.20000000007</v>
      </c>
    </row>
    <row r="338" spans="1:38">
      <c r="A338" s="173">
        <v>339</v>
      </c>
      <c r="B338" s="190" t="s">
        <v>1267</v>
      </c>
      <c r="C338" s="184" t="s">
        <v>1268</v>
      </c>
      <c r="D338" s="188" t="s">
        <v>1</v>
      </c>
      <c r="E338" s="171">
        <v>4</v>
      </c>
      <c r="F338" s="174">
        <v>525664</v>
      </c>
      <c r="G338" s="174">
        <v>17639</v>
      </c>
      <c r="H338" s="175">
        <v>0.19999999999999996</v>
      </c>
      <c r="I338" s="176">
        <v>0.97315547574115779</v>
      </c>
      <c r="J338" s="174">
        <v>14111.2</v>
      </c>
      <c r="K338" s="177">
        <f t="shared" ref="K338:K339" si="32">+J338*E338</f>
        <v>56444.800000000003</v>
      </c>
      <c r="L338" s="79">
        <v>4</v>
      </c>
      <c r="M338" s="71"/>
      <c r="N338" s="93"/>
      <c r="O338" s="71"/>
      <c r="P338" s="71"/>
      <c r="Q338" s="71"/>
      <c r="R338" s="71"/>
      <c r="S338" s="71"/>
      <c r="T338" s="71"/>
      <c r="U338" s="71"/>
      <c r="V338" s="71"/>
      <c r="W338" s="71"/>
      <c r="X338" s="71"/>
      <c r="Y338" s="71"/>
      <c r="Z338" s="71"/>
      <c r="AA338" s="71"/>
      <c r="AB338" s="71"/>
      <c r="AC338" s="71"/>
      <c r="AD338" s="71"/>
      <c r="AE338" s="71"/>
      <c r="AF338" s="71"/>
      <c r="AG338" s="96"/>
      <c r="AH338" s="71"/>
      <c r="AI338" s="71"/>
      <c r="AJ338" s="71"/>
      <c r="AK338" s="96">
        <f t="shared" si="30"/>
        <v>4</v>
      </c>
      <c r="AL338" s="81">
        <f t="shared" si="31"/>
        <v>56444.800000000003</v>
      </c>
    </row>
    <row r="339" spans="1:38">
      <c r="A339" s="173">
        <v>340</v>
      </c>
      <c r="B339" s="190" t="s">
        <v>1269</v>
      </c>
      <c r="C339" s="184" t="s">
        <v>1270</v>
      </c>
      <c r="D339" s="188" t="s">
        <v>1</v>
      </c>
      <c r="E339" s="171">
        <v>3</v>
      </c>
      <c r="F339" s="174">
        <v>1029302</v>
      </c>
      <c r="G339" s="174">
        <v>36285</v>
      </c>
      <c r="H339" s="175">
        <v>0.2</v>
      </c>
      <c r="I339" s="176">
        <v>0.97179836432844779</v>
      </c>
      <c r="J339" s="174">
        <v>29028</v>
      </c>
      <c r="K339" s="177">
        <f t="shared" si="32"/>
        <v>87084</v>
      </c>
      <c r="L339" s="79">
        <v>3</v>
      </c>
      <c r="M339" s="71"/>
      <c r="N339" s="93"/>
      <c r="O339" s="71"/>
      <c r="P339" s="71"/>
      <c r="Q339" s="71"/>
      <c r="R339" s="71"/>
      <c r="S339" s="71"/>
      <c r="T339" s="71"/>
      <c r="U339" s="71"/>
      <c r="V339" s="71"/>
      <c r="W339" s="71"/>
      <c r="X339" s="71"/>
      <c r="Y339" s="71"/>
      <c r="Z339" s="71"/>
      <c r="AA339" s="71"/>
      <c r="AB339" s="71"/>
      <c r="AC339" s="71"/>
      <c r="AD339" s="71"/>
      <c r="AE339" s="71"/>
      <c r="AF339" s="71"/>
      <c r="AG339" s="96"/>
      <c r="AH339" s="71"/>
      <c r="AI339" s="71"/>
      <c r="AJ339" s="71"/>
      <c r="AK339" s="96">
        <f t="shared" si="30"/>
        <v>3</v>
      </c>
      <c r="AL339" s="81">
        <f t="shared" si="31"/>
        <v>87084</v>
      </c>
    </row>
    <row r="340" spans="1:38" hidden="1">
      <c r="A340" s="165">
        <v>341</v>
      </c>
      <c r="B340" s="184" t="s">
        <v>1271</v>
      </c>
      <c r="C340" s="184" t="s">
        <v>1272</v>
      </c>
      <c r="D340" s="187" t="s">
        <v>1</v>
      </c>
      <c r="E340" s="166">
        <v>0</v>
      </c>
      <c r="F340" s="167">
        <v>0</v>
      </c>
      <c r="G340" s="167">
        <v>0</v>
      </c>
      <c r="H340" s="168">
        <v>0</v>
      </c>
      <c r="I340" s="169">
        <v>0</v>
      </c>
      <c r="J340" s="167">
        <v>0</v>
      </c>
      <c r="K340" s="170">
        <v>0</v>
      </c>
      <c r="L340" s="71"/>
      <c r="M340" s="71"/>
      <c r="N340" s="71"/>
      <c r="O340" s="71"/>
      <c r="P340" s="71"/>
      <c r="Q340" s="71"/>
      <c r="R340" s="71"/>
      <c r="S340" s="71"/>
      <c r="T340" s="71"/>
      <c r="U340" s="71"/>
      <c r="V340" s="71"/>
      <c r="W340" s="71"/>
      <c r="X340" s="71"/>
      <c r="Y340" s="71"/>
      <c r="Z340" s="71"/>
      <c r="AA340" s="71"/>
      <c r="AB340" s="71"/>
      <c r="AC340" s="71"/>
      <c r="AD340" s="71"/>
      <c r="AE340" s="71"/>
      <c r="AF340" s="71"/>
      <c r="AG340" s="71"/>
      <c r="AH340" s="71"/>
      <c r="AI340" s="71"/>
      <c r="AJ340" s="71"/>
      <c r="AK340" s="71"/>
      <c r="AL340" s="71"/>
    </row>
    <row r="341" spans="1:38" hidden="1">
      <c r="A341" s="165">
        <v>342</v>
      </c>
      <c r="B341" s="184" t="s">
        <v>1273</v>
      </c>
      <c r="C341" s="184" t="s">
        <v>1274</v>
      </c>
      <c r="D341" s="187" t="s">
        <v>1</v>
      </c>
      <c r="E341" s="166">
        <v>0</v>
      </c>
      <c r="F341" s="167">
        <v>0</v>
      </c>
      <c r="G341" s="167">
        <v>0</v>
      </c>
      <c r="H341" s="168">
        <v>0</v>
      </c>
      <c r="I341" s="169">
        <v>0</v>
      </c>
      <c r="J341" s="167">
        <v>0</v>
      </c>
      <c r="K341" s="170">
        <v>0</v>
      </c>
      <c r="L341" s="71"/>
      <c r="M341" s="71"/>
      <c r="N341" s="71"/>
      <c r="O341" s="71"/>
      <c r="P341" s="71"/>
      <c r="Q341" s="71"/>
      <c r="R341" s="71"/>
      <c r="S341" s="71"/>
      <c r="T341" s="71"/>
      <c r="U341" s="71"/>
      <c r="V341" s="71"/>
      <c r="W341" s="71"/>
      <c r="X341" s="71"/>
      <c r="Y341" s="71"/>
      <c r="Z341" s="71"/>
      <c r="AA341" s="71"/>
      <c r="AB341" s="71"/>
      <c r="AC341" s="71"/>
      <c r="AD341" s="71"/>
      <c r="AE341" s="71"/>
      <c r="AF341" s="71"/>
      <c r="AG341" s="71"/>
      <c r="AH341" s="71"/>
      <c r="AI341" s="71"/>
      <c r="AJ341" s="71"/>
      <c r="AK341" s="71"/>
      <c r="AL341" s="71"/>
    </row>
    <row r="342" spans="1:38" hidden="1">
      <c r="A342" s="165">
        <v>343</v>
      </c>
      <c r="B342" s="184" t="s">
        <v>1275</v>
      </c>
      <c r="C342" s="184" t="s">
        <v>1276</v>
      </c>
      <c r="D342" s="187" t="s">
        <v>1</v>
      </c>
      <c r="E342" s="166">
        <v>0</v>
      </c>
      <c r="F342" s="167">
        <v>0</v>
      </c>
      <c r="G342" s="167">
        <v>0</v>
      </c>
      <c r="H342" s="168">
        <v>0</v>
      </c>
      <c r="I342" s="169">
        <v>0</v>
      </c>
      <c r="J342" s="167">
        <v>0</v>
      </c>
      <c r="K342" s="170">
        <v>0</v>
      </c>
      <c r="L342" s="71"/>
      <c r="M342" s="71"/>
      <c r="N342" s="71"/>
      <c r="O342" s="71"/>
      <c r="P342" s="71"/>
      <c r="Q342" s="71"/>
      <c r="R342" s="71"/>
      <c r="S342" s="71"/>
      <c r="T342" s="71"/>
      <c r="U342" s="71"/>
      <c r="V342" s="71"/>
      <c r="W342" s="71"/>
      <c r="X342" s="71"/>
      <c r="Y342" s="71"/>
      <c r="Z342" s="71"/>
      <c r="AA342" s="71"/>
      <c r="AB342" s="71"/>
      <c r="AC342" s="71"/>
      <c r="AD342" s="71"/>
      <c r="AE342" s="71"/>
      <c r="AF342" s="71"/>
      <c r="AG342" s="71"/>
      <c r="AH342" s="71"/>
      <c r="AI342" s="71"/>
      <c r="AJ342" s="71"/>
      <c r="AK342" s="71"/>
      <c r="AL342" s="71"/>
    </row>
    <row r="343" spans="1:38" hidden="1">
      <c r="A343" s="165">
        <v>344</v>
      </c>
      <c r="B343" s="184" t="s">
        <v>1277</v>
      </c>
      <c r="C343" s="184" t="s">
        <v>1278</v>
      </c>
      <c r="D343" s="187" t="s">
        <v>1</v>
      </c>
      <c r="E343" s="166">
        <v>0</v>
      </c>
      <c r="F343" s="167">
        <v>0</v>
      </c>
      <c r="G343" s="167">
        <v>0</v>
      </c>
      <c r="H343" s="168">
        <v>0</v>
      </c>
      <c r="I343" s="169">
        <v>0</v>
      </c>
      <c r="J343" s="167">
        <v>0</v>
      </c>
      <c r="K343" s="170">
        <v>0</v>
      </c>
      <c r="L343" s="71"/>
      <c r="M343" s="71"/>
      <c r="N343" s="71"/>
      <c r="O343" s="71"/>
      <c r="P343" s="71"/>
      <c r="Q343" s="71"/>
      <c r="R343" s="71"/>
      <c r="S343" s="71"/>
      <c r="T343" s="71"/>
      <c r="U343" s="71"/>
      <c r="V343" s="71"/>
      <c r="W343" s="71"/>
      <c r="X343" s="71"/>
      <c r="Y343" s="71"/>
      <c r="Z343" s="71"/>
      <c r="AA343" s="71"/>
      <c r="AB343" s="71"/>
      <c r="AC343" s="71"/>
      <c r="AD343" s="71"/>
      <c r="AE343" s="71"/>
      <c r="AF343" s="71"/>
      <c r="AG343" s="71"/>
      <c r="AH343" s="71"/>
      <c r="AI343" s="71"/>
      <c r="AJ343" s="71"/>
      <c r="AK343" s="71"/>
      <c r="AL343" s="71"/>
    </row>
    <row r="344" spans="1:38" hidden="1">
      <c r="A344" s="165">
        <v>345</v>
      </c>
      <c r="B344" s="184" t="s">
        <v>1279</v>
      </c>
      <c r="C344" s="184" t="s">
        <v>1280</v>
      </c>
      <c r="D344" s="187" t="s">
        <v>1</v>
      </c>
      <c r="E344" s="166">
        <v>0</v>
      </c>
      <c r="F344" s="167">
        <v>0</v>
      </c>
      <c r="G344" s="167">
        <v>0</v>
      </c>
      <c r="H344" s="168">
        <v>0</v>
      </c>
      <c r="I344" s="169">
        <v>0</v>
      </c>
      <c r="J344" s="167">
        <v>0</v>
      </c>
      <c r="K344" s="170">
        <v>0</v>
      </c>
      <c r="L344" s="71"/>
      <c r="M344" s="71"/>
      <c r="N344" s="71"/>
      <c r="O344" s="71"/>
      <c r="P344" s="71"/>
      <c r="Q344" s="71"/>
      <c r="R344" s="71"/>
      <c r="S344" s="71"/>
      <c r="T344" s="71"/>
      <c r="U344" s="71"/>
      <c r="V344" s="71"/>
      <c r="W344" s="71"/>
      <c r="X344" s="71"/>
      <c r="Y344" s="71"/>
      <c r="Z344" s="71"/>
      <c r="AA344" s="71"/>
      <c r="AB344" s="71"/>
      <c r="AC344" s="71"/>
      <c r="AD344" s="71"/>
      <c r="AE344" s="71"/>
      <c r="AF344" s="71"/>
      <c r="AG344" s="71"/>
      <c r="AH344" s="71"/>
      <c r="AI344" s="71"/>
      <c r="AJ344" s="71"/>
      <c r="AK344" s="71"/>
      <c r="AL344" s="71"/>
    </row>
    <row r="345" spans="1:38" hidden="1">
      <c r="A345" s="165">
        <v>346</v>
      </c>
      <c r="B345" s="184" t="s">
        <v>1281</v>
      </c>
      <c r="C345" s="184" t="s">
        <v>1282</v>
      </c>
      <c r="D345" s="187" t="s">
        <v>1</v>
      </c>
      <c r="E345" s="166">
        <v>0</v>
      </c>
      <c r="F345" s="167">
        <v>0</v>
      </c>
      <c r="G345" s="167">
        <v>0</v>
      </c>
      <c r="H345" s="168">
        <v>0</v>
      </c>
      <c r="I345" s="169">
        <v>0</v>
      </c>
      <c r="J345" s="167">
        <v>0</v>
      </c>
      <c r="K345" s="170">
        <v>0</v>
      </c>
      <c r="L345" s="71"/>
      <c r="M345" s="71"/>
      <c r="N345" s="71"/>
      <c r="O345" s="71"/>
      <c r="P345" s="71"/>
      <c r="Q345" s="71"/>
      <c r="R345" s="71"/>
      <c r="S345" s="71"/>
      <c r="T345" s="71"/>
      <c r="U345" s="71"/>
      <c r="V345" s="71"/>
      <c r="W345" s="71"/>
      <c r="X345" s="71"/>
      <c r="Y345" s="71"/>
      <c r="Z345" s="71"/>
      <c r="AA345" s="71"/>
      <c r="AB345" s="71"/>
      <c r="AC345" s="71"/>
      <c r="AD345" s="71"/>
      <c r="AE345" s="71"/>
      <c r="AF345" s="71"/>
      <c r="AG345" s="71"/>
      <c r="AH345" s="71"/>
      <c r="AI345" s="71"/>
      <c r="AJ345" s="71"/>
      <c r="AK345" s="71"/>
      <c r="AL345" s="71"/>
    </row>
    <row r="346" spans="1:38" hidden="1">
      <c r="A346" s="165">
        <v>347</v>
      </c>
      <c r="B346" s="184" t="s">
        <v>1283</v>
      </c>
      <c r="C346" s="184" t="s">
        <v>1284</v>
      </c>
      <c r="D346" s="187" t="s">
        <v>1</v>
      </c>
      <c r="E346" s="166">
        <v>0</v>
      </c>
      <c r="F346" s="167">
        <v>0</v>
      </c>
      <c r="G346" s="167">
        <v>0</v>
      </c>
      <c r="H346" s="168">
        <v>0</v>
      </c>
      <c r="I346" s="169">
        <v>0</v>
      </c>
      <c r="J346" s="167">
        <v>0</v>
      </c>
      <c r="K346" s="170">
        <v>0</v>
      </c>
      <c r="L346" s="71"/>
      <c r="M346" s="71"/>
      <c r="N346" s="71"/>
      <c r="O346" s="71"/>
      <c r="P346" s="71"/>
      <c r="Q346" s="71"/>
      <c r="R346" s="71"/>
      <c r="S346" s="71"/>
      <c r="T346" s="71"/>
      <c r="U346" s="71"/>
      <c r="V346" s="71"/>
      <c r="W346" s="71"/>
      <c r="X346" s="71"/>
      <c r="Y346" s="71"/>
      <c r="Z346" s="71"/>
      <c r="AA346" s="71"/>
      <c r="AB346" s="71"/>
      <c r="AC346" s="71"/>
      <c r="AD346" s="71"/>
      <c r="AE346" s="71"/>
      <c r="AF346" s="71"/>
      <c r="AG346" s="71"/>
      <c r="AH346" s="71"/>
      <c r="AI346" s="71"/>
      <c r="AJ346" s="71"/>
      <c r="AK346" s="71"/>
      <c r="AL346" s="71"/>
    </row>
    <row r="347" spans="1:38" hidden="1">
      <c r="A347" s="165">
        <v>348</v>
      </c>
      <c r="B347" s="184" t="s">
        <v>1285</v>
      </c>
      <c r="C347" s="184" t="s">
        <v>1286</v>
      </c>
      <c r="D347" s="187" t="s">
        <v>1</v>
      </c>
      <c r="E347" s="166">
        <v>0</v>
      </c>
      <c r="F347" s="167">
        <v>0</v>
      </c>
      <c r="G347" s="167">
        <v>0</v>
      </c>
      <c r="H347" s="168">
        <v>0</v>
      </c>
      <c r="I347" s="169">
        <v>0</v>
      </c>
      <c r="J347" s="167">
        <v>0</v>
      </c>
      <c r="K347" s="170">
        <v>0</v>
      </c>
      <c r="L347" s="71"/>
      <c r="M347" s="71"/>
      <c r="N347" s="71"/>
      <c r="O347" s="71"/>
      <c r="P347" s="71"/>
      <c r="Q347" s="71"/>
      <c r="R347" s="71"/>
      <c r="S347" s="71"/>
      <c r="T347" s="71"/>
      <c r="U347" s="71"/>
      <c r="V347" s="71"/>
      <c r="W347" s="71"/>
      <c r="X347" s="71"/>
      <c r="Y347" s="71"/>
      <c r="Z347" s="71"/>
      <c r="AA347" s="71"/>
      <c r="AB347" s="71"/>
      <c r="AC347" s="71"/>
      <c r="AD347" s="71"/>
      <c r="AE347" s="71"/>
      <c r="AF347" s="71"/>
      <c r="AG347" s="71"/>
      <c r="AH347" s="71"/>
      <c r="AI347" s="71"/>
      <c r="AJ347" s="71"/>
      <c r="AK347" s="71"/>
      <c r="AL347" s="71"/>
    </row>
    <row r="348" spans="1:38">
      <c r="A348" s="165">
        <v>349</v>
      </c>
      <c r="B348" s="184" t="s">
        <v>1287</v>
      </c>
      <c r="C348" s="184" t="s">
        <v>1288</v>
      </c>
      <c r="D348" s="187" t="s">
        <v>1</v>
      </c>
      <c r="E348" s="166">
        <v>83</v>
      </c>
      <c r="F348" s="167">
        <v>34218</v>
      </c>
      <c r="G348" s="167">
        <v>1071</v>
      </c>
      <c r="H348" s="168">
        <v>0.20000000000000004</v>
      </c>
      <c r="I348" s="169">
        <v>0.97496054708048396</v>
      </c>
      <c r="J348" s="167">
        <v>856.8</v>
      </c>
      <c r="K348" s="170">
        <v>71114.399999999994</v>
      </c>
      <c r="L348" s="79">
        <v>6</v>
      </c>
      <c r="M348" s="79">
        <v>3</v>
      </c>
      <c r="N348" s="200">
        <v>2</v>
      </c>
      <c r="O348" s="79">
        <v>6</v>
      </c>
      <c r="P348" s="79">
        <v>4</v>
      </c>
      <c r="Q348" s="79">
        <v>6</v>
      </c>
      <c r="R348" s="79">
        <v>4</v>
      </c>
      <c r="S348" s="79">
        <v>2</v>
      </c>
      <c r="T348" s="79">
        <v>4</v>
      </c>
      <c r="U348" s="79">
        <v>14</v>
      </c>
      <c r="V348" s="79">
        <v>4</v>
      </c>
      <c r="W348" s="79">
        <v>2</v>
      </c>
      <c r="X348" s="79">
        <v>2</v>
      </c>
      <c r="Y348" s="79">
        <v>2</v>
      </c>
      <c r="Z348" s="79">
        <v>2</v>
      </c>
      <c r="AA348" s="79">
        <v>2</v>
      </c>
      <c r="AB348" s="79">
        <v>2</v>
      </c>
      <c r="AC348" s="79">
        <v>2</v>
      </c>
      <c r="AD348" s="79">
        <v>2</v>
      </c>
      <c r="AE348" s="79">
        <v>2</v>
      </c>
      <c r="AF348" s="79">
        <v>2</v>
      </c>
      <c r="AG348" s="96">
        <v>2</v>
      </c>
      <c r="AH348" s="79">
        <v>2</v>
      </c>
      <c r="AI348" s="79">
        <v>2</v>
      </c>
      <c r="AJ348" s="79">
        <v>2</v>
      </c>
      <c r="AK348" s="96">
        <f>SUBTOTAL(9,L348:AJ348)</f>
        <v>83</v>
      </c>
      <c r="AL348" s="81">
        <f>+J348*AK348</f>
        <v>71114.399999999994</v>
      </c>
    </row>
    <row r="349" spans="1:38" hidden="1">
      <c r="A349" s="165">
        <v>350</v>
      </c>
      <c r="B349" s="184" t="s">
        <v>1289</v>
      </c>
      <c r="C349" s="184" t="s">
        <v>1290</v>
      </c>
      <c r="D349" s="187" t="s">
        <v>1</v>
      </c>
      <c r="E349" s="166">
        <v>0</v>
      </c>
      <c r="F349" s="167">
        <v>0</v>
      </c>
      <c r="G349" s="167">
        <v>0</v>
      </c>
      <c r="H349" s="168">
        <v>0</v>
      </c>
      <c r="I349" s="169">
        <v>0</v>
      </c>
      <c r="J349" s="167">
        <v>0</v>
      </c>
      <c r="K349" s="170">
        <v>0</v>
      </c>
      <c r="L349" s="71"/>
      <c r="M349" s="71"/>
      <c r="N349" s="71"/>
      <c r="O349" s="71"/>
      <c r="P349" s="71"/>
      <c r="Q349" s="71"/>
      <c r="R349" s="71"/>
      <c r="S349" s="71"/>
      <c r="T349" s="71"/>
      <c r="U349" s="71"/>
      <c r="V349" s="71"/>
      <c r="W349" s="71"/>
      <c r="X349" s="71"/>
      <c r="Y349" s="71"/>
      <c r="Z349" s="71"/>
      <c r="AA349" s="71"/>
      <c r="AB349" s="71"/>
      <c r="AC349" s="71"/>
      <c r="AD349" s="71"/>
      <c r="AE349" s="71"/>
      <c r="AF349" s="71"/>
      <c r="AG349" s="71"/>
      <c r="AH349" s="71"/>
      <c r="AI349" s="71"/>
      <c r="AJ349" s="71"/>
      <c r="AK349" s="71"/>
      <c r="AL349" s="71"/>
    </row>
    <row r="350" spans="1:38">
      <c r="A350" s="165">
        <v>351</v>
      </c>
      <c r="B350" s="184" t="s">
        <v>1291</v>
      </c>
      <c r="C350" s="184" t="s">
        <v>1292</v>
      </c>
      <c r="D350" s="187" t="s">
        <v>1</v>
      </c>
      <c r="E350" s="166">
        <v>10</v>
      </c>
      <c r="F350" s="167">
        <v>132735</v>
      </c>
      <c r="G350" s="167">
        <v>4712</v>
      </c>
      <c r="H350" s="168">
        <v>0.2</v>
      </c>
      <c r="I350" s="169">
        <v>0.97160055750178931</v>
      </c>
      <c r="J350" s="167">
        <v>3769.6</v>
      </c>
      <c r="K350" s="170">
        <v>37696</v>
      </c>
      <c r="L350" s="79">
        <v>10</v>
      </c>
      <c r="M350" s="71"/>
      <c r="N350" s="93"/>
      <c r="O350" s="71"/>
      <c r="P350" s="71"/>
      <c r="Q350" s="71"/>
      <c r="R350" s="71"/>
      <c r="S350" s="71"/>
      <c r="T350" s="71"/>
      <c r="U350" s="71"/>
      <c r="V350" s="71"/>
      <c r="W350" s="71"/>
      <c r="X350" s="71"/>
      <c r="Y350" s="71"/>
      <c r="Z350" s="71"/>
      <c r="AA350" s="71"/>
      <c r="AB350" s="71"/>
      <c r="AC350" s="71"/>
      <c r="AD350" s="71"/>
      <c r="AE350" s="71"/>
      <c r="AF350" s="71"/>
      <c r="AG350" s="96"/>
      <c r="AH350" s="71"/>
      <c r="AI350" s="71"/>
      <c r="AJ350" s="71"/>
      <c r="AK350" s="96">
        <f>SUBTOTAL(9,L350:AJ350)</f>
        <v>10</v>
      </c>
      <c r="AL350" s="81">
        <f>+J350*AK350</f>
        <v>37696</v>
      </c>
    </row>
    <row r="351" spans="1:38" hidden="1">
      <c r="A351" s="165">
        <v>352</v>
      </c>
      <c r="B351" s="184" t="s">
        <v>1293</v>
      </c>
      <c r="C351" s="184" t="s">
        <v>1294</v>
      </c>
      <c r="D351" s="187" t="s">
        <v>1</v>
      </c>
      <c r="E351" s="166">
        <v>0</v>
      </c>
      <c r="F351" s="167">
        <v>0</v>
      </c>
      <c r="G351" s="167">
        <v>0</v>
      </c>
      <c r="H351" s="168">
        <v>0</v>
      </c>
      <c r="I351" s="169">
        <v>0</v>
      </c>
      <c r="J351" s="167">
        <v>0</v>
      </c>
      <c r="K351" s="170">
        <v>0</v>
      </c>
      <c r="L351" s="71"/>
      <c r="M351" s="71"/>
      <c r="N351" s="71"/>
      <c r="O351" s="71"/>
      <c r="P351" s="71"/>
      <c r="Q351" s="71"/>
      <c r="R351" s="71"/>
      <c r="S351" s="71"/>
      <c r="T351" s="71"/>
      <c r="U351" s="71"/>
      <c r="V351" s="71"/>
      <c r="W351" s="71"/>
      <c r="X351" s="71"/>
      <c r="Y351" s="71"/>
      <c r="Z351" s="71"/>
      <c r="AA351" s="71"/>
      <c r="AB351" s="71"/>
      <c r="AC351" s="71"/>
      <c r="AD351" s="71"/>
      <c r="AE351" s="71"/>
      <c r="AF351" s="71"/>
      <c r="AG351" s="71"/>
      <c r="AH351" s="71"/>
      <c r="AI351" s="71"/>
      <c r="AJ351" s="71"/>
      <c r="AK351" s="71"/>
      <c r="AL351" s="71"/>
    </row>
    <row r="352" spans="1:38" hidden="1">
      <c r="A352" s="165">
        <v>353</v>
      </c>
      <c r="B352" s="184" t="s">
        <v>1295</v>
      </c>
      <c r="C352" s="184" t="s">
        <v>1296</v>
      </c>
      <c r="D352" s="187" t="s">
        <v>1</v>
      </c>
      <c r="E352" s="166">
        <v>0</v>
      </c>
      <c r="F352" s="167">
        <v>0</v>
      </c>
      <c r="G352" s="167">
        <v>0</v>
      </c>
      <c r="H352" s="168">
        <v>0</v>
      </c>
      <c r="I352" s="169">
        <v>0</v>
      </c>
      <c r="J352" s="167">
        <v>0</v>
      </c>
      <c r="K352" s="170">
        <v>0</v>
      </c>
      <c r="L352" s="71"/>
      <c r="M352" s="71"/>
      <c r="N352" s="71"/>
      <c r="O352" s="71"/>
      <c r="P352" s="71"/>
      <c r="Q352" s="71"/>
      <c r="R352" s="71"/>
      <c r="S352" s="71"/>
      <c r="T352" s="71"/>
      <c r="U352" s="71"/>
      <c r="V352" s="71"/>
      <c r="W352" s="71"/>
      <c r="X352" s="71"/>
      <c r="Y352" s="71"/>
      <c r="Z352" s="71"/>
      <c r="AA352" s="71"/>
      <c r="AB352" s="71"/>
      <c r="AC352" s="71"/>
      <c r="AD352" s="71"/>
      <c r="AE352" s="71"/>
      <c r="AF352" s="71"/>
      <c r="AG352" s="71"/>
      <c r="AH352" s="71"/>
      <c r="AI352" s="71"/>
      <c r="AJ352" s="71"/>
      <c r="AK352" s="71"/>
      <c r="AL352" s="71"/>
    </row>
    <row r="353" spans="1:38">
      <c r="A353" s="165">
        <v>354</v>
      </c>
      <c r="B353" s="184" t="s">
        <v>1297</v>
      </c>
      <c r="C353" s="184" t="s">
        <v>1298</v>
      </c>
      <c r="D353" s="187" t="s">
        <v>1</v>
      </c>
      <c r="E353" s="166">
        <v>20</v>
      </c>
      <c r="F353" s="167">
        <v>127521</v>
      </c>
      <c r="G353" s="167">
        <v>4136</v>
      </c>
      <c r="H353" s="168">
        <v>0.19999999999999996</v>
      </c>
      <c r="I353" s="169">
        <v>0.97405290109080078</v>
      </c>
      <c r="J353" s="167">
        <v>3308.8</v>
      </c>
      <c r="K353" s="170">
        <v>66176</v>
      </c>
      <c r="L353" s="79">
        <v>20</v>
      </c>
      <c r="M353" s="71"/>
      <c r="N353" s="93"/>
      <c r="O353" s="71"/>
      <c r="P353" s="71"/>
      <c r="Q353" s="71"/>
      <c r="R353" s="71"/>
      <c r="S353" s="71"/>
      <c r="T353" s="71"/>
      <c r="U353" s="71"/>
      <c r="V353" s="71"/>
      <c r="W353" s="71"/>
      <c r="X353" s="71"/>
      <c r="Y353" s="71"/>
      <c r="Z353" s="71"/>
      <c r="AA353" s="71"/>
      <c r="AB353" s="71"/>
      <c r="AC353" s="71"/>
      <c r="AD353" s="71"/>
      <c r="AE353" s="71"/>
      <c r="AF353" s="71"/>
      <c r="AG353" s="96"/>
      <c r="AH353" s="71"/>
      <c r="AI353" s="71"/>
      <c r="AJ353" s="71"/>
      <c r="AK353" s="96">
        <f>SUBTOTAL(9,L353:AJ353)</f>
        <v>20</v>
      </c>
      <c r="AL353" s="81">
        <f>+J353*AK353</f>
        <v>66176</v>
      </c>
    </row>
    <row r="354" spans="1:38" hidden="1">
      <c r="A354" s="165">
        <v>355</v>
      </c>
      <c r="B354" s="184" t="s">
        <v>1299</v>
      </c>
      <c r="C354" s="184" t="s">
        <v>1300</v>
      </c>
      <c r="D354" s="187" t="s">
        <v>1</v>
      </c>
      <c r="E354" s="166">
        <v>0</v>
      </c>
      <c r="F354" s="167">
        <v>0</v>
      </c>
      <c r="G354" s="167">
        <v>0</v>
      </c>
      <c r="H354" s="168">
        <v>0</v>
      </c>
      <c r="I354" s="169">
        <v>0</v>
      </c>
      <c r="J354" s="167">
        <v>0</v>
      </c>
      <c r="K354" s="170">
        <v>0</v>
      </c>
      <c r="L354" s="71"/>
      <c r="M354" s="71"/>
      <c r="N354" s="71"/>
      <c r="O354" s="71"/>
      <c r="P354" s="71"/>
      <c r="Q354" s="71"/>
      <c r="R354" s="71"/>
      <c r="S354" s="71"/>
      <c r="T354" s="71"/>
      <c r="U354" s="71"/>
      <c r="V354" s="71"/>
      <c r="W354" s="71"/>
      <c r="X354" s="71"/>
      <c r="Y354" s="71"/>
      <c r="Z354" s="71"/>
      <c r="AA354" s="71"/>
      <c r="AB354" s="71"/>
      <c r="AC354" s="71"/>
      <c r="AD354" s="71"/>
      <c r="AE354" s="71"/>
      <c r="AF354" s="71"/>
      <c r="AG354" s="71"/>
      <c r="AH354" s="71"/>
      <c r="AI354" s="71"/>
      <c r="AJ354" s="71"/>
      <c r="AK354" s="71"/>
      <c r="AL354" s="71"/>
    </row>
    <row r="355" spans="1:38" hidden="1">
      <c r="A355" s="165">
        <v>356</v>
      </c>
      <c r="B355" s="184" t="s">
        <v>1301</v>
      </c>
      <c r="C355" s="184" t="s">
        <v>1302</v>
      </c>
      <c r="D355" s="187" t="s">
        <v>1</v>
      </c>
      <c r="E355" s="166">
        <v>0</v>
      </c>
      <c r="F355" s="167">
        <v>0</v>
      </c>
      <c r="G355" s="167">
        <v>0</v>
      </c>
      <c r="H355" s="168">
        <v>0</v>
      </c>
      <c r="I355" s="169">
        <v>0</v>
      </c>
      <c r="J355" s="167">
        <v>0</v>
      </c>
      <c r="K355" s="170">
        <v>0</v>
      </c>
      <c r="L355" s="71"/>
      <c r="M355" s="71"/>
      <c r="N355" s="71"/>
      <c r="O355" s="71"/>
      <c r="P355" s="71"/>
      <c r="Q355" s="71"/>
      <c r="R355" s="71"/>
      <c r="S355" s="71"/>
      <c r="T355" s="71"/>
      <c r="U355" s="71"/>
      <c r="V355" s="71"/>
      <c r="W355" s="71"/>
      <c r="X355" s="71"/>
      <c r="Y355" s="71"/>
      <c r="Z355" s="71"/>
      <c r="AA355" s="71"/>
      <c r="AB355" s="71"/>
      <c r="AC355" s="71"/>
      <c r="AD355" s="71"/>
      <c r="AE355" s="71"/>
      <c r="AF355" s="71"/>
      <c r="AG355" s="71"/>
      <c r="AH355" s="71"/>
      <c r="AI355" s="71"/>
      <c r="AJ355" s="71"/>
      <c r="AK355" s="71"/>
      <c r="AL355" s="71"/>
    </row>
    <row r="356" spans="1:38">
      <c r="A356" s="165">
        <v>357</v>
      </c>
      <c r="B356" s="184" t="s">
        <v>1303</v>
      </c>
      <c r="C356" s="184" t="s">
        <v>1304</v>
      </c>
      <c r="D356" s="187" t="s">
        <v>1</v>
      </c>
      <c r="E356" s="166">
        <v>25</v>
      </c>
      <c r="F356" s="167">
        <v>115576</v>
      </c>
      <c r="G356" s="167">
        <v>2827</v>
      </c>
      <c r="H356" s="168">
        <v>0.20000000000000004</v>
      </c>
      <c r="I356" s="169">
        <v>0.98043192358275078</v>
      </c>
      <c r="J356" s="167">
        <v>2261.6</v>
      </c>
      <c r="K356" s="170">
        <v>56540</v>
      </c>
      <c r="L356" s="79">
        <v>25</v>
      </c>
      <c r="M356" s="71"/>
      <c r="N356" s="93"/>
      <c r="O356" s="71"/>
      <c r="P356" s="71"/>
      <c r="Q356" s="71"/>
      <c r="R356" s="71"/>
      <c r="S356" s="71"/>
      <c r="T356" s="71"/>
      <c r="U356" s="71"/>
      <c r="V356" s="71"/>
      <c r="W356" s="71"/>
      <c r="X356" s="71"/>
      <c r="Y356" s="71"/>
      <c r="Z356" s="71"/>
      <c r="AA356" s="71"/>
      <c r="AB356" s="71"/>
      <c r="AC356" s="71"/>
      <c r="AD356" s="71"/>
      <c r="AE356" s="71"/>
      <c r="AF356" s="71"/>
      <c r="AG356" s="96"/>
      <c r="AH356" s="71"/>
      <c r="AI356" s="71"/>
      <c r="AJ356" s="71"/>
      <c r="AK356" s="96">
        <f>SUBTOTAL(9,L356:AJ356)</f>
        <v>25</v>
      </c>
      <c r="AL356" s="81">
        <f>+J356*AK356</f>
        <v>56540</v>
      </c>
    </row>
    <row r="357" spans="1:38" hidden="1">
      <c r="A357" s="165">
        <v>358</v>
      </c>
      <c r="B357" s="184" t="s">
        <v>1305</v>
      </c>
      <c r="C357" s="184" t="s">
        <v>1306</v>
      </c>
      <c r="D357" s="187" t="s">
        <v>1</v>
      </c>
      <c r="E357" s="166">
        <v>0</v>
      </c>
      <c r="F357" s="167">
        <v>0</v>
      </c>
      <c r="G357" s="167">
        <v>0</v>
      </c>
      <c r="H357" s="168">
        <v>0</v>
      </c>
      <c r="I357" s="169">
        <v>0</v>
      </c>
      <c r="J357" s="167">
        <v>0</v>
      </c>
      <c r="K357" s="170">
        <v>0</v>
      </c>
      <c r="L357" s="71"/>
      <c r="M357" s="71"/>
      <c r="N357" s="71"/>
      <c r="O357" s="71"/>
      <c r="P357" s="71"/>
      <c r="Q357" s="71"/>
      <c r="R357" s="71"/>
      <c r="S357" s="71"/>
      <c r="T357" s="71"/>
      <c r="U357" s="71"/>
      <c r="V357" s="71"/>
      <c r="W357" s="71"/>
      <c r="X357" s="71"/>
      <c r="Y357" s="71"/>
      <c r="Z357" s="71"/>
      <c r="AA357" s="71"/>
      <c r="AB357" s="71"/>
      <c r="AC357" s="71"/>
      <c r="AD357" s="71"/>
      <c r="AE357" s="71"/>
      <c r="AF357" s="71"/>
      <c r="AG357" s="71"/>
      <c r="AH357" s="71"/>
      <c r="AI357" s="71"/>
      <c r="AJ357" s="71"/>
      <c r="AK357" s="71"/>
      <c r="AL357" s="71"/>
    </row>
    <row r="358" spans="1:38" hidden="1">
      <c r="A358" s="165">
        <v>359</v>
      </c>
      <c r="B358" s="184" t="s">
        <v>1307</v>
      </c>
      <c r="C358" s="184" t="s">
        <v>1308</v>
      </c>
      <c r="D358" s="187" t="s">
        <v>1</v>
      </c>
      <c r="E358" s="166">
        <v>0</v>
      </c>
      <c r="F358" s="167">
        <v>0</v>
      </c>
      <c r="G358" s="167">
        <v>0</v>
      </c>
      <c r="H358" s="168">
        <v>0</v>
      </c>
      <c r="I358" s="169">
        <v>0</v>
      </c>
      <c r="J358" s="167">
        <v>0</v>
      </c>
      <c r="K358" s="170">
        <v>0</v>
      </c>
      <c r="L358" s="71"/>
      <c r="M358" s="71"/>
      <c r="N358" s="71"/>
      <c r="O358" s="71"/>
      <c r="P358" s="71"/>
      <c r="Q358" s="71"/>
      <c r="R358" s="71"/>
      <c r="S358" s="71"/>
      <c r="T358" s="71"/>
      <c r="U358" s="71"/>
      <c r="V358" s="71"/>
      <c r="W358" s="71"/>
      <c r="X358" s="71"/>
      <c r="Y358" s="71"/>
      <c r="Z358" s="71"/>
      <c r="AA358" s="71"/>
      <c r="AB358" s="71"/>
      <c r="AC358" s="71"/>
      <c r="AD358" s="71"/>
      <c r="AE358" s="71"/>
      <c r="AF358" s="71"/>
      <c r="AG358" s="71"/>
      <c r="AH358" s="71"/>
      <c r="AI358" s="71"/>
      <c r="AJ358" s="71"/>
      <c r="AK358" s="71"/>
      <c r="AL358" s="71"/>
    </row>
    <row r="359" spans="1:38">
      <c r="A359" s="165">
        <v>360</v>
      </c>
      <c r="B359" s="184" t="s">
        <v>1309</v>
      </c>
      <c r="C359" s="184" t="s">
        <v>1310</v>
      </c>
      <c r="D359" s="187" t="s">
        <v>1</v>
      </c>
      <c r="E359" s="166">
        <v>75</v>
      </c>
      <c r="F359" s="167">
        <v>46558</v>
      </c>
      <c r="G359" s="167">
        <v>6016</v>
      </c>
      <c r="H359" s="168">
        <v>0.25</v>
      </c>
      <c r="I359" s="169">
        <v>0.90308862064521667</v>
      </c>
      <c r="J359" s="167">
        <v>4512</v>
      </c>
      <c r="K359" s="170">
        <v>338400</v>
      </c>
      <c r="L359" s="96">
        <v>75</v>
      </c>
      <c r="M359" s="71"/>
      <c r="N359" s="93"/>
      <c r="O359" s="71"/>
      <c r="P359" s="71"/>
      <c r="Q359" s="71"/>
      <c r="R359" s="71"/>
      <c r="S359" s="71"/>
      <c r="T359" s="71"/>
      <c r="U359" s="71"/>
      <c r="V359" s="71"/>
      <c r="W359" s="71"/>
      <c r="X359" s="71"/>
      <c r="Y359" s="71"/>
      <c r="Z359" s="71"/>
      <c r="AA359" s="71"/>
      <c r="AB359" s="71"/>
      <c r="AC359" s="71"/>
      <c r="AD359" s="71"/>
      <c r="AE359" s="71"/>
      <c r="AF359" s="71"/>
      <c r="AG359" s="96"/>
      <c r="AH359" s="71"/>
      <c r="AI359" s="71"/>
      <c r="AJ359" s="71"/>
      <c r="AK359" s="96">
        <f>SUBTOTAL(9,L359:AJ359)</f>
        <v>75</v>
      </c>
      <c r="AL359" s="81">
        <f>+J359*AK359</f>
        <v>338400</v>
      </c>
    </row>
    <row r="360" spans="1:38" hidden="1">
      <c r="A360" s="165">
        <v>361</v>
      </c>
      <c r="B360" s="184" t="s">
        <v>1311</v>
      </c>
      <c r="C360" s="184" t="s">
        <v>1312</v>
      </c>
      <c r="D360" s="187" t="s">
        <v>1</v>
      </c>
      <c r="E360" s="166">
        <v>0</v>
      </c>
      <c r="F360" s="167">
        <v>0</v>
      </c>
      <c r="G360" s="167">
        <v>0</v>
      </c>
      <c r="H360" s="168">
        <v>0</v>
      </c>
      <c r="I360" s="169">
        <v>0</v>
      </c>
      <c r="J360" s="167">
        <v>0</v>
      </c>
      <c r="K360" s="170">
        <v>0</v>
      </c>
      <c r="L360" s="71"/>
      <c r="M360" s="71"/>
      <c r="N360" s="71"/>
      <c r="O360" s="71"/>
      <c r="P360" s="71"/>
      <c r="Q360" s="71"/>
      <c r="R360" s="71"/>
      <c r="S360" s="71"/>
      <c r="T360" s="71"/>
      <c r="U360" s="71"/>
      <c r="V360" s="71"/>
      <c r="W360" s="71"/>
      <c r="X360" s="71"/>
      <c r="Y360" s="71"/>
      <c r="Z360" s="71"/>
      <c r="AA360" s="71"/>
      <c r="AB360" s="71"/>
      <c r="AC360" s="71"/>
      <c r="AD360" s="71"/>
      <c r="AE360" s="71"/>
      <c r="AF360" s="71"/>
      <c r="AG360" s="71"/>
      <c r="AH360" s="71"/>
      <c r="AI360" s="71"/>
      <c r="AJ360" s="71"/>
      <c r="AK360" s="71"/>
      <c r="AL360" s="71"/>
    </row>
    <row r="361" spans="1:38" hidden="1">
      <c r="A361" s="165">
        <v>362</v>
      </c>
      <c r="B361" s="184" t="s">
        <v>1313</v>
      </c>
      <c r="C361" s="184" t="s">
        <v>1314</v>
      </c>
      <c r="D361" s="187" t="s">
        <v>1</v>
      </c>
      <c r="E361" s="166">
        <v>0</v>
      </c>
      <c r="F361" s="167">
        <v>0</v>
      </c>
      <c r="G361" s="167">
        <v>0</v>
      </c>
      <c r="H361" s="168">
        <v>0</v>
      </c>
      <c r="I361" s="169">
        <v>0</v>
      </c>
      <c r="J361" s="167">
        <v>0</v>
      </c>
      <c r="K361" s="170">
        <v>0</v>
      </c>
      <c r="L361" s="71"/>
      <c r="M361" s="71"/>
      <c r="N361" s="71"/>
      <c r="O361" s="71"/>
      <c r="P361" s="71"/>
      <c r="Q361" s="71"/>
      <c r="R361" s="71"/>
      <c r="S361" s="71"/>
      <c r="T361" s="71"/>
      <c r="U361" s="71"/>
      <c r="V361" s="71"/>
      <c r="W361" s="71"/>
      <c r="X361" s="71"/>
      <c r="Y361" s="71"/>
      <c r="Z361" s="71"/>
      <c r="AA361" s="71"/>
      <c r="AB361" s="71"/>
      <c r="AC361" s="71"/>
      <c r="AD361" s="71"/>
      <c r="AE361" s="71"/>
      <c r="AF361" s="71"/>
      <c r="AG361" s="71"/>
      <c r="AH361" s="71"/>
      <c r="AI361" s="71"/>
      <c r="AJ361" s="71"/>
      <c r="AK361" s="71"/>
      <c r="AL361" s="71"/>
    </row>
    <row r="362" spans="1:38" hidden="1">
      <c r="A362" s="165">
        <v>363</v>
      </c>
      <c r="B362" s="184" t="s">
        <v>1315</v>
      </c>
      <c r="C362" s="184" t="s">
        <v>1316</v>
      </c>
      <c r="D362" s="187" t="s">
        <v>1</v>
      </c>
      <c r="E362" s="166">
        <v>0</v>
      </c>
      <c r="F362" s="167">
        <v>0</v>
      </c>
      <c r="G362" s="167">
        <v>0</v>
      </c>
      <c r="H362" s="168">
        <v>0</v>
      </c>
      <c r="I362" s="169">
        <v>0</v>
      </c>
      <c r="J362" s="167">
        <v>0</v>
      </c>
      <c r="K362" s="170">
        <v>0</v>
      </c>
      <c r="L362" s="71"/>
      <c r="M362" s="71"/>
      <c r="N362" s="71"/>
      <c r="O362" s="71"/>
      <c r="P362" s="71"/>
      <c r="Q362" s="71"/>
      <c r="R362" s="71"/>
      <c r="S362" s="71"/>
      <c r="T362" s="71"/>
      <c r="U362" s="71"/>
      <c r="V362" s="71"/>
      <c r="W362" s="71"/>
      <c r="X362" s="71"/>
      <c r="Y362" s="71"/>
      <c r="Z362" s="71"/>
      <c r="AA362" s="71"/>
      <c r="AB362" s="71"/>
      <c r="AC362" s="71"/>
      <c r="AD362" s="71"/>
      <c r="AE362" s="71"/>
      <c r="AF362" s="71"/>
      <c r="AG362" s="71"/>
      <c r="AH362" s="71"/>
      <c r="AI362" s="71"/>
      <c r="AJ362" s="71"/>
      <c r="AK362" s="71"/>
      <c r="AL362" s="71"/>
    </row>
    <row r="363" spans="1:38" hidden="1">
      <c r="A363" s="165">
        <v>364</v>
      </c>
      <c r="B363" s="184" t="s">
        <v>1317</v>
      </c>
      <c r="C363" s="184" t="s">
        <v>1316</v>
      </c>
      <c r="D363" s="187" t="s">
        <v>1</v>
      </c>
      <c r="E363" s="166">
        <v>0</v>
      </c>
      <c r="F363" s="167">
        <v>0</v>
      </c>
      <c r="G363" s="167">
        <v>0</v>
      </c>
      <c r="H363" s="168">
        <v>0</v>
      </c>
      <c r="I363" s="169">
        <v>0</v>
      </c>
      <c r="J363" s="167">
        <v>0</v>
      </c>
      <c r="K363" s="170">
        <v>0</v>
      </c>
      <c r="L363" s="71"/>
      <c r="M363" s="71"/>
      <c r="N363" s="71"/>
      <c r="O363" s="71"/>
      <c r="P363" s="71"/>
      <c r="Q363" s="71"/>
      <c r="R363" s="71"/>
      <c r="S363" s="71"/>
      <c r="T363" s="71"/>
      <c r="U363" s="71"/>
      <c r="V363" s="71"/>
      <c r="W363" s="71"/>
      <c r="X363" s="71"/>
      <c r="Y363" s="71"/>
      <c r="Z363" s="71"/>
      <c r="AA363" s="71"/>
      <c r="AB363" s="71"/>
      <c r="AC363" s="71"/>
      <c r="AD363" s="71"/>
      <c r="AE363" s="71"/>
      <c r="AF363" s="71"/>
      <c r="AG363" s="71"/>
      <c r="AH363" s="71"/>
      <c r="AI363" s="71"/>
      <c r="AJ363" s="71"/>
      <c r="AK363" s="71"/>
      <c r="AL363" s="71"/>
    </row>
    <row r="364" spans="1:38" hidden="1">
      <c r="A364" s="165">
        <v>365</v>
      </c>
      <c r="B364" s="184" t="s">
        <v>96</v>
      </c>
      <c r="C364" s="184" t="s">
        <v>1318</v>
      </c>
      <c r="D364" s="187" t="s">
        <v>1</v>
      </c>
      <c r="E364" s="166">
        <v>4</v>
      </c>
      <c r="F364" s="167">
        <v>42648</v>
      </c>
      <c r="G364" s="167">
        <v>21757</v>
      </c>
      <c r="H364" s="168">
        <v>0.20000000000000007</v>
      </c>
      <c r="I364" s="169">
        <v>0.59187769649221544</v>
      </c>
      <c r="J364" s="167">
        <v>17405.599999999999</v>
      </c>
      <c r="K364" s="170">
        <v>69622.399999999994</v>
      </c>
      <c r="L364" s="71"/>
      <c r="M364" s="71"/>
      <c r="N364" s="93"/>
      <c r="O364" s="71"/>
      <c r="P364" s="71"/>
      <c r="Q364" s="71"/>
      <c r="R364" s="71"/>
      <c r="S364" s="71"/>
      <c r="T364" s="71"/>
      <c r="U364" s="71"/>
      <c r="V364" s="71"/>
      <c r="W364" s="71"/>
      <c r="X364" s="71"/>
      <c r="Y364" s="71"/>
      <c r="Z364" s="71"/>
      <c r="AA364" s="71"/>
      <c r="AB364" s="71"/>
      <c r="AC364" s="71"/>
      <c r="AD364" s="71"/>
      <c r="AE364" s="71"/>
      <c r="AF364" s="71"/>
      <c r="AG364" s="96"/>
      <c r="AH364" s="71"/>
      <c r="AI364" s="71"/>
      <c r="AJ364" s="71"/>
      <c r="AK364" s="71">
        <f>SUBTOTAL(9,L364:AJ364)</f>
        <v>0</v>
      </c>
      <c r="AL364" s="81">
        <f>+J364*AK364</f>
        <v>0</v>
      </c>
    </row>
    <row r="365" spans="1:38" hidden="1">
      <c r="A365" s="165">
        <v>366</v>
      </c>
      <c r="B365" s="184" t="s">
        <v>1319</v>
      </c>
      <c r="C365" s="184" t="s">
        <v>97</v>
      </c>
      <c r="D365" s="187" t="s">
        <v>1</v>
      </c>
      <c r="E365" s="166">
        <v>0</v>
      </c>
      <c r="F365" s="167">
        <v>0</v>
      </c>
      <c r="G365" s="167">
        <v>0</v>
      </c>
      <c r="H365" s="168">
        <v>0</v>
      </c>
      <c r="I365" s="169">
        <v>0</v>
      </c>
      <c r="J365" s="167">
        <v>0</v>
      </c>
      <c r="K365" s="170">
        <v>0</v>
      </c>
      <c r="L365" s="71"/>
      <c r="M365" s="71"/>
      <c r="N365" s="71"/>
      <c r="O365" s="71"/>
      <c r="P365" s="71"/>
      <c r="Q365" s="71"/>
      <c r="R365" s="71"/>
      <c r="S365" s="71"/>
      <c r="T365" s="71"/>
      <c r="U365" s="71"/>
      <c r="V365" s="71"/>
      <c r="W365" s="71"/>
      <c r="X365" s="71"/>
      <c r="Y365" s="71"/>
      <c r="Z365" s="71"/>
      <c r="AA365" s="71"/>
      <c r="AB365" s="71"/>
      <c r="AC365" s="71"/>
      <c r="AD365" s="71"/>
      <c r="AE365" s="71"/>
      <c r="AF365" s="71"/>
      <c r="AG365" s="71"/>
      <c r="AH365" s="71"/>
      <c r="AI365" s="71"/>
      <c r="AJ365" s="71"/>
      <c r="AK365" s="71"/>
      <c r="AL365" s="71"/>
    </row>
    <row r="366" spans="1:38" hidden="1">
      <c r="A366" s="165">
        <v>367</v>
      </c>
      <c r="B366" s="184" t="s">
        <v>6</v>
      </c>
      <c r="C366" s="184" t="s">
        <v>1320</v>
      </c>
      <c r="D366" s="187" t="s">
        <v>1</v>
      </c>
      <c r="E366" s="166">
        <v>58</v>
      </c>
      <c r="F366" s="167">
        <v>48335</v>
      </c>
      <c r="G366" s="167">
        <v>25959</v>
      </c>
      <c r="H366" s="168">
        <v>0.25</v>
      </c>
      <c r="I366" s="169">
        <v>0.59720182062687499</v>
      </c>
      <c r="J366" s="167">
        <v>19469.25</v>
      </c>
      <c r="K366" s="170">
        <v>1129216.5</v>
      </c>
      <c r="L366" s="71"/>
      <c r="M366" s="71"/>
      <c r="N366" s="93"/>
      <c r="O366" s="71"/>
      <c r="P366" s="71"/>
      <c r="Q366" s="71"/>
      <c r="R366" s="71"/>
      <c r="S366" s="71"/>
      <c r="T366" s="71"/>
      <c r="U366" s="71"/>
      <c r="V366" s="71"/>
      <c r="W366" s="71"/>
      <c r="X366" s="71"/>
      <c r="Y366" s="71"/>
      <c r="Z366" s="71"/>
      <c r="AA366" s="71"/>
      <c r="AB366" s="71"/>
      <c r="AC366" s="71"/>
      <c r="AD366" s="71"/>
      <c r="AE366" s="71"/>
      <c r="AF366" s="71"/>
      <c r="AG366" s="96"/>
      <c r="AH366" s="71"/>
      <c r="AI366" s="71"/>
      <c r="AJ366" s="71"/>
      <c r="AK366" s="71">
        <f>SUBTOTAL(9,L366:AJ366)</f>
        <v>0</v>
      </c>
      <c r="AL366" s="81">
        <f>+J366*AK366</f>
        <v>0</v>
      </c>
    </row>
    <row r="367" spans="1:38" hidden="1">
      <c r="A367" s="165">
        <v>368</v>
      </c>
      <c r="B367" s="184" t="s">
        <v>1321</v>
      </c>
      <c r="C367" s="184" t="s">
        <v>98</v>
      </c>
      <c r="D367" s="187" t="s">
        <v>1</v>
      </c>
      <c r="E367" s="166">
        <v>0</v>
      </c>
      <c r="F367" s="167">
        <v>0</v>
      </c>
      <c r="G367" s="167">
        <v>0</v>
      </c>
      <c r="H367" s="168">
        <v>0</v>
      </c>
      <c r="I367" s="169">
        <v>0</v>
      </c>
      <c r="J367" s="167">
        <v>0</v>
      </c>
      <c r="K367" s="170">
        <v>0</v>
      </c>
      <c r="L367" s="71"/>
      <c r="M367" s="71"/>
      <c r="N367" s="71"/>
      <c r="O367" s="71"/>
      <c r="P367" s="71"/>
      <c r="Q367" s="71"/>
      <c r="R367" s="71"/>
      <c r="S367" s="71"/>
      <c r="T367" s="71"/>
      <c r="U367" s="71"/>
      <c r="V367" s="71"/>
      <c r="W367" s="71"/>
      <c r="X367" s="71"/>
      <c r="Y367" s="71"/>
      <c r="Z367" s="71"/>
      <c r="AA367" s="71"/>
      <c r="AB367" s="71"/>
      <c r="AC367" s="71"/>
      <c r="AD367" s="71"/>
      <c r="AE367" s="71"/>
      <c r="AF367" s="71"/>
      <c r="AG367" s="71"/>
      <c r="AH367" s="71"/>
      <c r="AI367" s="71"/>
      <c r="AJ367" s="71"/>
      <c r="AK367" s="71"/>
      <c r="AL367" s="71"/>
    </row>
    <row r="368" spans="1:38" hidden="1">
      <c r="A368" s="165">
        <v>369</v>
      </c>
      <c r="B368" s="184" t="s">
        <v>1322</v>
      </c>
      <c r="C368" s="184" t="s">
        <v>1323</v>
      </c>
      <c r="D368" s="187" t="s">
        <v>1</v>
      </c>
      <c r="E368" s="166">
        <v>0</v>
      </c>
      <c r="F368" s="167">
        <v>0</v>
      </c>
      <c r="G368" s="167">
        <v>0</v>
      </c>
      <c r="H368" s="168">
        <v>0</v>
      </c>
      <c r="I368" s="169">
        <v>0</v>
      </c>
      <c r="J368" s="167">
        <v>0</v>
      </c>
      <c r="K368" s="170">
        <v>0</v>
      </c>
      <c r="L368" s="71"/>
      <c r="M368" s="71"/>
      <c r="N368" s="71"/>
      <c r="O368" s="71"/>
      <c r="P368" s="71"/>
      <c r="Q368" s="71"/>
      <c r="R368" s="71"/>
      <c r="S368" s="71"/>
      <c r="T368" s="71"/>
      <c r="U368" s="71"/>
      <c r="V368" s="71"/>
      <c r="W368" s="71"/>
      <c r="X368" s="71"/>
      <c r="Y368" s="71"/>
      <c r="Z368" s="71"/>
      <c r="AA368" s="71"/>
      <c r="AB368" s="71"/>
      <c r="AC368" s="71"/>
      <c r="AD368" s="71"/>
      <c r="AE368" s="71"/>
      <c r="AF368" s="71"/>
      <c r="AG368" s="71"/>
      <c r="AH368" s="71"/>
      <c r="AI368" s="71"/>
      <c r="AJ368" s="71"/>
      <c r="AK368" s="71"/>
      <c r="AL368" s="71"/>
    </row>
    <row r="369" spans="1:38" hidden="1">
      <c r="A369" s="165">
        <v>370</v>
      </c>
      <c r="B369" s="184" t="s">
        <v>1324</v>
      </c>
      <c r="C369" s="184" t="s">
        <v>1325</v>
      </c>
      <c r="D369" s="187" t="s">
        <v>1</v>
      </c>
      <c r="E369" s="166">
        <v>0</v>
      </c>
      <c r="F369" s="167">
        <v>0</v>
      </c>
      <c r="G369" s="167">
        <v>0</v>
      </c>
      <c r="H369" s="168">
        <v>0</v>
      </c>
      <c r="I369" s="169">
        <v>0</v>
      </c>
      <c r="J369" s="167">
        <v>0</v>
      </c>
      <c r="K369" s="170">
        <v>0</v>
      </c>
      <c r="L369" s="71"/>
      <c r="M369" s="71"/>
      <c r="N369" s="71"/>
      <c r="O369" s="71"/>
      <c r="P369" s="71"/>
      <c r="Q369" s="71"/>
      <c r="R369" s="71"/>
      <c r="S369" s="71"/>
      <c r="T369" s="71"/>
      <c r="U369" s="71"/>
      <c r="V369" s="71"/>
      <c r="W369" s="71"/>
      <c r="X369" s="71"/>
      <c r="Y369" s="71"/>
      <c r="Z369" s="71"/>
      <c r="AA369" s="71"/>
      <c r="AB369" s="71"/>
      <c r="AC369" s="71"/>
      <c r="AD369" s="71"/>
      <c r="AE369" s="71"/>
      <c r="AF369" s="71"/>
      <c r="AG369" s="71"/>
      <c r="AH369" s="71"/>
      <c r="AI369" s="71"/>
      <c r="AJ369" s="71"/>
      <c r="AK369" s="71"/>
      <c r="AL369" s="71"/>
    </row>
    <row r="370" spans="1:38" hidden="1">
      <c r="A370" s="165">
        <v>371</v>
      </c>
      <c r="B370" s="184" t="s">
        <v>1326</v>
      </c>
      <c r="C370" s="184" t="s">
        <v>1325</v>
      </c>
      <c r="D370" s="187" t="s">
        <v>1</v>
      </c>
      <c r="E370" s="166">
        <v>0</v>
      </c>
      <c r="F370" s="167">
        <v>0</v>
      </c>
      <c r="G370" s="167">
        <v>0</v>
      </c>
      <c r="H370" s="168">
        <v>0</v>
      </c>
      <c r="I370" s="169">
        <v>0</v>
      </c>
      <c r="J370" s="167">
        <v>0</v>
      </c>
      <c r="K370" s="170">
        <v>0</v>
      </c>
      <c r="L370" s="71"/>
      <c r="M370" s="71"/>
      <c r="N370" s="71"/>
      <c r="O370" s="71"/>
      <c r="P370" s="71"/>
      <c r="Q370" s="71"/>
      <c r="R370" s="71"/>
      <c r="S370" s="71"/>
      <c r="T370" s="71"/>
      <c r="U370" s="71"/>
      <c r="V370" s="71"/>
      <c r="W370" s="71"/>
      <c r="X370" s="71"/>
      <c r="Y370" s="71"/>
      <c r="Z370" s="71"/>
      <c r="AA370" s="71"/>
      <c r="AB370" s="71"/>
      <c r="AC370" s="71"/>
      <c r="AD370" s="71"/>
      <c r="AE370" s="71"/>
      <c r="AF370" s="71"/>
      <c r="AG370" s="71"/>
      <c r="AH370" s="71"/>
      <c r="AI370" s="71"/>
      <c r="AJ370" s="71"/>
      <c r="AK370" s="71"/>
      <c r="AL370" s="71"/>
    </row>
    <row r="371" spans="1:38" hidden="1">
      <c r="A371" s="165">
        <v>372</v>
      </c>
      <c r="B371" s="184" t="s">
        <v>99</v>
      </c>
      <c r="C371" s="184" t="s">
        <v>1327</v>
      </c>
      <c r="D371" s="187" t="s">
        <v>1</v>
      </c>
      <c r="E371" s="166">
        <v>77</v>
      </c>
      <c r="F371" s="167">
        <v>76767</v>
      </c>
      <c r="G371" s="167">
        <v>26918</v>
      </c>
      <c r="H371" s="168">
        <v>0.25</v>
      </c>
      <c r="I371" s="169">
        <v>0.7370159052717965</v>
      </c>
      <c r="J371" s="167">
        <v>20188.5</v>
      </c>
      <c r="K371" s="170">
        <v>1554514.5</v>
      </c>
      <c r="L371" s="71"/>
      <c r="M371" s="71"/>
      <c r="N371" s="93"/>
      <c r="O371" s="71"/>
      <c r="P371" s="71"/>
      <c r="Q371" s="71"/>
      <c r="R371" s="71"/>
      <c r="S371" s="71"/>
      <c r="T371" s="71"/>
      <c r="U371" s="71"/>
      <c r="V371" s="71"/>
      <c r="W371" s="71"/>
      <c r="X371" s="71"/>
      <c r="Y371" s="71"/>
      <c r="Z371" s="71"/>
      <c r="AA371" s="71"/>
      <c r="AB371" s="71"/>
      <c r="AC371" s="71"/>
      <c r="AD371" s="71"/>
      <c r="AE371" s="71"/>
      <c r="AF371" s="71"/>
      <c r="AG371" s="96"/>
      <c r="AH371" s="71"/>
      <c r="AI371" s="71"/>
      <c r="AJ371" s="71"/>
      <c r="AK371" s="71">
        <f>SUBTOTAL(9,L371:AJ371)</f>
        <v>0</v>
      </c>
      <c r="AL371" s="81">
        <f>+J371*AK371</f>
        <v>0</v>
      </c>
    </row>
    <row r="372" spans="1:38" hidden="1">
      <c r="A372" s="165">
        <v>373</v>
      </c>
      <c r="B372" s="184" t="s">
        <v>1328</v>
      </c>
      <c r="C372" s="184" t="s">
        <v>100</v>
      </c>
      <c r="D372" s="187" t="s">
        <v>1</v>
      </c>
      <c r="E372" s="166">
        <v>0</v>
      </c>
      <c r="F372" s="167">
        <v>0</v>
      </c>
      <c r="G372" s="167">
        <v>0</v>
      </c>
      <c r="H372" s="168">
        <v>0</v>
      </c>
      <c r="I372" s="169">
        <v>0</v>
      </c>
      <c r="J372" s="167">
        <v>0</v>
      </c>
      <c r="K372" s="170">
        <v>0</v>
      </c>
      <c r="L372" s="71"/>
      <c r="M372" s="71"/>
      <c r="N372" s="71"/>
      <c r="O372" s="71"/>
      <c r="P372" s="71"/>
      <c r="Q372" s="71"/>
      <c r="R372" s="71"/>
      <c r="S372" s="71"/>
      <c r="T372" s="71"/>
      <c r="U372" s="71"/>
      <c r="V372" s="71"/>
      <c r="W372" s="71"/>
      <c r="X372" s="71"/>
      <c r="Y372" s="71"/>
      <c r="Z372" s="71"/>
      <c r="AA372" s="71"/>
      <c r="AB372" s="71"/>
      <c r="AC372" s="71"/>
      <c r="AD372" s="71"/>
      <c r="AE372" s="71"/>
      <c r="AF372" s="71"/>
      <c r="AG372" s="71"/>
      <c r="AH372" s="71"/>
      <c r="AI372" s="71"/>
      <c r="AJ372" s="71"/>
      <c r="AK372" s="71"/>
      <c r="AL372" s="71"/>
    </row>
    <row r="373" spans="1:38" hidden="1">
      <c r="A373" s="165">
        <v>374</v>
      </c>
      <c r="B373" s="184" t="s">
        <v>101</v>
      </c>
      <c r="C373" s="184" t="s">
        <v>1329</v>
      </c>
      <c r="D373" s="187" t="s">
        <v>1</v>
      </c>
      <c r="E373" s="166">
        <v>35</v>
      </c>
      <c r="F373" s="167">
        <v>18480</v>
      </c>
      <c r="G373" s="167">
        <v>3442</v>
      </c>
      <c r="H373" s="168">
        <v>0.20000000000000004</v>
      </c>
      <c r="I373" s="169">
        <v>0.85099567099567097</v>
      </c>
      <c r="J373" s="167">
        <v>2753.6</v>
      </c>
      <c r="K373" s="170">
        <v>96376</v>
      </c>
      <c r="L373" s="71"/>
      <c r="M373" s="71"/>
      <c r="N373" s="93"/>
      <c r="O373" s="71"/>
      <c r="P373" s="71"/>
      <c r="Q373" s="71"/>
      <c r="R373" s="71"/>
      <c r="S373" s="71"/>
      <c r="T373" s="71"/>
      <c r="U373" s="71"/>
      <c r="V373" s="71"/>
      <c r="W373" s="71"/>
      <c r="X373" s="71"/>
      <c r="Y373" s="71"/>
      <c r="Z373" s="71"/>
      <c r="AA373" s="71"/>
      <c r="AB373" s="71"/>
      <c r="AC373" s="71"/>
      <c r="AD373" s="71"/>
      <c r="AE373" s="71"/>
      <c r="AF373" s="71"/>
      <c r="AG373" s="96"/>
      <c r="AH373" s="71"/>
      <c r="AI373" s="71"/>
      <c r="AJ373" s="71"/>
      <c r="AK373" s="71">
        <f>SUBTOTAL(9,L373:AJ373)</f>
        <v>0</v>
      </c>
      <c r="AL373" s="81">
        <f>+J373*AK373</f>
        <v>0</v>
      </c>
    </row>
    <row r="374" spans="1:38" hidden="1">
      <c r="A374" s="165">
        <v>375</v>
      </c>
      <c r="B374" s="184" t="s">
        <v>1330</v>
      </c>
      <c r="C374" s="184" t="s">
        <v>102</v>
      </c>
      <c r="D374" s="187" t="s">
        <v>1</v>
      </c>
      <c r="E374" s="166">
        <v>0</v>
      </c>
      <c r="F374" s="167">
        <v>0</v>
      </c>
      <c r="G374" s="167">
        <v>0</v>
      </c>
      <c r="H374" s="168">
        <v>0</v>
      </c>
      <c r="I374" s="169">
        <v>0</v>
      </c>
      <c r="J374" s="167">
        <v>0</v>
      </c>
      <c r="K374" s="170">
        <v>0</v>
      </c>
      <c r="L374" s="71"/>
      <c r="M374" s="71"/>
      <c r="N374" s="71"/>
      <c r="O374" s="71"/>
      <c r="P374" s="71"/>
      <c r="Q374" s="71"/>
      <c r="R374" s="71"/>
      <c r="S374" s="71"/>
      <c r="T374" s="71"/>
      <c r="U374" s="71"/>
      <c r="V374" s="71"/>
      <c r="W374" s="71"/>
      <c r="X374" s="71"/>
      <c r="Y374" s="71"/>
      <c r="Z374" s="71"/>
      <c r="AA374" s="71"/>
      <c r="AB374" s="71"/>
      <c r="AC374" s="71"/>
      <c r="AD374" s="71"/>
      <c r="AE374" s="71"/>
      <c r="AF374" s="71"/>
      <c r="AG374" s="71"/>
      <c r="AH374" s="71"/>
      <c r="AI374" s="71"/>
      <c r="AJ374" s="71"/>
      <c r="AK374" s="71"/>
      <c r="AL374" s="71"/>
    </row>
    <row r="375" spans="1:38" hidden="1">
      <c r="A375" s="165">
        <v>376</v>
      </c>
      <c r="B375" s="184" t="s">
        <v>1331</v>
      </c>
      <c r="C375" s="184" t="s">
        <v>1332</v>
      </c>
      <c r="D375" s="187" t="s">
        <v>1</v>
      </c>
      <c r="E375" s="166">
        <v>0</v>
      </c>
      <c r="F375" s="167">
        <v>0</v>
      </c>
      <c r="G375" s="167">
        <v>0</v>
      </c>
      <c r="H375" s="168">
        <v>0</v>
      </c>
      <c r="I375" s="169">
        <v>0</v>
      </c>
      <c r="J375" s="167">
        <v>0</v>
      </c>
      <c r="K375" s="170">
        <v>0</v>
      </c>
      <c r="L375" s="71"/>
      <c r="M375" s="71"/>
      <c r="N375" s="71"/>
      <c r="O375" s="71"/>
      <c r="P375" s="71"/>
      <c r="Q375" s="71"/>
      <c r="R375" s="71"/>
      <c r="S375" s="71"/>
      <c r="T375" s="71"/>
      <c r="U375" s="71"/>
      <c r="V375" s="71"/>
      <c r="W375" s="71"/>
      <c r="X375" s="71"/>
      <c r="Y375" s="71"/>
      <c r="Z375" s="71"/>
      <c r="AA375" s="71"/>
      <c r="AB375" s="71"/>
      <c r="AC375" s="71"/>
      <c r="AD375" s="71"/>
      <c r="AE375" s="71"/>
      <c r="AF375" s="71"/>
      <c r="AG375" s="71"/>
      <c r="AH375" s="71"/>
      <c r="AI375" s="71"/>
      <c r="AJ375" s="71"/>
      <c r="AK375" s="71"/>
      <c r="AL375" s="71"/>
    </row>
    <row r="376" spans="1:38" hidden="1">
      <c r="A376" s="165">
        <v>377</v>
      </c>
      <c r="B376" s="184" t="s">
        <v>1333</v>
      </c>
      <c r="C376" s="184" t="s">
        <v>1334</v>
      </c>
      <c r="D376" s="187" t="s">
        <v>1</v>
      </c>
      <c r="E376" s="166">
        <v>0</v>
      </c>
      <c r="F376" s="167">
        <v>0</v>
      </c>
      <c r="G376" s="167">
        <v>0</v>
      </c>
      <c r="H376" s="168">
        <v>0</v>
      </c>
      <c r="I376" s="169">
        <v>0</v>
      </c>
      <c r="J376" s="167">
        <v>0</v>
      </c>
      <c r="K376" s="170">
        <v>0</v>
      </c>
      <c r="L376" s="71"/>
      <c r="M376" s="71"/>
      <c r="N376" s="71"/>
      <c r="O376" s="71"/>
      <c r="P376" s="71"/>
      <c r="Q376" s="71"/>
      <c r="R376" s="71"/>
      <c r="S376" s="71"/>
      <c r="T376" s="71"/>
      <c r="U376" s="71"/>
      <c r="V376" s="71"/>
      <c r="W376" s="71"/>
      <c r="X376" s="71"/>
      <c r="Y376" s="71"/>
      <c r="Z376" s="71"/>
      <c r="AA376" s="71"/>
      <c r="AB376" s="71"/>
      <c r="AC376" s="71"/>
      <c r="AD376" s="71"/>
      <c r="AE376" s="71"/>
      <c r="AF376" s="71"/>
      <c r="AG376" s="71"/>
      <c r="AH376" s="71"/>
      <c r="AI376" s="71"/>
      <c r="AJ376" s="71"/>
      <c r="AK376" s="71"/>
      <c r="AL376" s="71"/>
    </row>
    <row r="377" spans="1:38" hidden="1">
      <c r="A377" s="165">
        <v>378</v>
      </c>
      <c r="B377" s="184" t="s">
        <v>1335</v>
      </c>
      <c r="C377" s="184" t="s">
        <v>1336</v>
      </c>
      <c r="D377" s="187" t="s">
        <v>1</v>
      </c>
      <c r="E377" s="166">
        <v>0</v>
      </c>
      <c r="F377" s="167">
        <v>0</v>
      </c>
      <c r="G377" s="167">
        <v>0</v>
      </c>
      <c r="H377" s="168">
        <v>0</v>
      </c>
      <c r="I377" s="169">
        <v>0</v>
      </c>
      <c r="J377" s="167">
        <v>0</v>
      </c>
      <c r="K377" s="170">
        <v>0</v>
      </c>
      <c r="L377" s="71"/>
      <c r="M377" s="71"/>
      <c r="N377" s="71"/>
      <c r="O377" s="71"/>
      <c r="P377" s="71"/>
      <c r="Q377" s="71"/>
      <c r="R377" s="71"/>
      <c r="S377" s="71"/>
      <c r="T377" s="71"/>
      <c r="U377" s="71"/>
      <c r="V377" s="71"/>
      <c r="W377" s="71"/>
      <c r="X377" s="71"/>
      <c r="Y377" s="71"/>
      <c r="Z377" s="71"/>
      <c r="AA377" s="71"/>
      <c r="AB377" s="71"/>
      <c r="AC377" s="71"/>
      <c r="AD377" s="71"/>
      <c r="AE377" s="71"/>
      <c r="AF377" s="71"/>
      <c r="AG377" s="71"/>
      <c r="AH377" s="71"/>
      <c r="AI377" s="71"/>
      <c r="AJ377" s="71"/>
      <c r="AK377" s="71"/>
      <c r="AL377" s="71"/>
    </row>
    <row r="378" spans="1:38" hidden="1">
      <c r="A378" s="165">
        <v>379</v>
      </c>
      <c r="B378" s="184" t="s">
        <v>1337</v>
      </c>
      <c r="C378" s="184" t="s">
        <v>1338</v>
      </c>
      <c r="D378" s="187" t="s">
        <v>1</v>
      </c>
      <c r="E378" s="166">
        <v>0</v>
      </c>
      <c r="F378" s="167">
        <v>0</v>
      </c>
      <c r="G378" s="167">
        <v>0</v>
      </c>
      <c r="H378" s="168">
        <v>0</v>
      </c>
      <c r="I378" s="169">
        <v>0</v>
      </c>
      <c r="J378" s="167">
        <v>0</v>
      </c>
      <c r="K378" s="170">
        <v>0</v>
      </c>
      <c r="L378" s="71"/>
      <c r="M378" s="71"/>
      <c r="N378" s="71"/>
      <c r="O378" s="71"/>
      <c r="P378" s="71"/>
      <c r="Q378" s="71"/>
      <c r="R378" s="71"/>
      <c r="S378" s="71"/>
      <c r="T378" s="71"/>
      <c r="U378" s="71"/>
      <c r="V378" s="71"/>
      <c r="W378" s="71"/>
      <c r="X378" s="71"/>
      <c r="Y378" s="71"/>
      <c r="Z378" s="71"/>
      <c r="AA378" s="71"/>
      <c r="AB378" s="71"/>
      <c r="AC378" s="71"/>
      <c r="AD378" s="71"/>
      <c r="AE378" s="71"/>
      <c r="AF378" s="71"/>
      <c r="AG378" s="71"/>
      <c r="AH378" s="71"/>
      <c r="AI378" s="71"/>
      <c r="AJ378" s="71"/>
      <c r="AK378" s="71"/>
      <c r="AL378" s="71"/>
    </row>
    <row r="379" spans="1:38" hidden="1">
      <c r="A379" s="165">
        <v>380</v>
      </c>
      <c r="B379" s="184" t="s">
        <v>1339</v>
      </c>
      <c r="C379" s="184" t="s">
        <v>1340</v>
      </c>
      <c r="D379" s="187" t="s">
        <v>1</v>
      </c>
      <c r="E379" s="166">
        <v>0</v>
      </c>
      <c r="F379" s="167">
        <v>0</v>
      </c>
      <c r="G379" s="167">
        <v>0</v>
      </c>
      <c r="H379" s="168">
        <v>0</v>
      </c>
      <c r="I379" s="169">
        <v>0</v>
      </c>
      <c r="J379" s="167">
        <v>0</v>
      </c>
      <c r="K379" s="170">
        <v>0</v>
      </c>
      <c r="L379" s="71"/>
      <c r="M379" s="71"/>
      <c r="N379" s="71"/>
      <c r="O379" s="71"/>
      <c r="P379" s="71"/>
      <c r="Q379" s="71"/>
      <c r="R379" s="71"/>
      <c r="S379" s="71"/>
      <c r="T379" s="71"/>
      <c r="U379" s="71"/>
      <c r="V379" s="71"/>
      <c r="W379" s="71"/>
      <c r="X379" s="71"/>
      <c r="Y379" s="71"/>
      <c r="Z379" s="71"/>
      <c r="AA379" s="71"/>
      <c r="AB379" s="71"/>
      <c r="AC379" s="71"/>
      <c r="AD379" s="71"/>
      <c r="AE379" s="71"/>
      <c r="AF379" s="71"/>
      <c r="AG379" s="71"/>
      <c r="AH379" s="71"/>
      <c r="AI379" s="71"/>
      <c r="AJ379" s="71"/>
      <c r="AK379" s="71"/>
      <c r="AL379" s="71"/>
    </row>
    <row r="380" spans="1:38" hidden="1">
      <c r="A380" s="165">
        <v>381</v>
      </c>
      <c r="B380" s="184" t="s">
        <v>1341</v>
      </c>
      <c r="C380" s="184" t="s">
        <v>1340</v>
      </c>
      <c r="D380" s="187" t="s">
        <v>1</v>
      </c>
      <c r="E380" s="166">
        <v>0</v>
      </c>
      <c r="F380" s="167">
        <v>0</v>
      </c>
      <c r="G380" s="167">
        <v>0</v>
      </c>
      <c r="H380" s="168">
        <v>0</v>
      </c>
      <c r="I380" s="169">
        <v>0</v>
      </c>
      <c r="J380" s="167">
        <v>0</v>
      </c>
      <c r="K380" s="170">
        <v>0</v>
      </c>
      <c r="L380" s="71"/>
      <c r="M380" s="71"/>
      <c r="N380" s="71"/>
      <c r="O380" s="71"/>
      <c r="P380" s="71"/>
      <c r="Q380" s="71"/>
      <c r="R380" s="71"/>
      <c r="S380" s="71"/>
      <c r="T380" s="71"/>
      <c r="U380" s="71"/>
      <c r="V380" s="71"/>
      <c r="W380" s="71"/>
      <c r="X380" s="71"/>
      <c r="Y380" s="71"/>
      <c r="Z380" s="71"/>
      <c r="AA380" s="71"/>
      <c r="AB380" s="71"/>
      <c r="AC380" s="71"/>
      <c r="AD380" s="71"/>
      <c r="AE380" s="71"/>
      <c r="AF380" s="71"/>
      <c r="AG380" s="71"/>
      <c r="AH380" s="71"/>
      <c r="AI380" s="71"/>
      <c r="AJ380" s="71"/>
      <c r="AK380" s="71"/>
      <c r="AL380" s="71"/>
    </row>
    <row r="381" spans="1:38" hidden="1">
      <c r="A381" s="165">
        <v>382</v>
      </c>
      <c r="B381" s="184" t="s">
        <v>122</v>
      </c>
      <c r="C381" s="184" t="s">
        <v>1342</v>
      </c>
      <c r="D381" s="187" t="s">
        <v>1</v>
      </c>
      <c r="E381" s="166">
        <v>12</v>
      </c>
      <c r="F381" s="167">
        <v>98091</v>
      </c>
      <c r="G381" s="167">
        <v>26759</v>
      </c>
      <c r="H381" s="168">
        <v>0.25</v>
      </c>
      <c r="I381" s="169">
        <v>0.7954017188121234</v>
      </c>
      <c r="J381" s="167">
        <v>20069.25</v>
      </c>
      <c r="K381" s="170">
        <v>240831</v>
      </c>
      <c r="L381" s="71"/>
      <c r="M381" s="71"/>
      <c r="N381" s="93"/>
      <c r="O381" s="71"/>
      <c r="P381" s="71"/>
      <c r="Q381" s="71"/>
      <c r="R381" s="71"/>
      <c r="S381" s="71"/>
      <c r="T381" s="71"/>
      <c r="U381" s="71"/>
      <c r="V381" s="71"/>
      <c r="W381" s="71"/>
      <c r="X381" s="71"/>
      <c r="Y381" s="71"/>
      <c r="Z381" s="71"/>
      <c r="AA381" s="71"/>
      <c r="AB381" s="71"/>
      <c r="AC381" s="71"/>
      <c r="AD381" s="71"/>
      <c r="AE381" s="71"/>
      <c r="AF381" s="71"/>
      <c r="AG381" s="96"/>
      <c r="AH381" s="71"/>
      <c r="AI381" s="71"/>
      <c r="AJ381" s="71"/>
      <c r="AK381" s="71">
        <f>SUBTOTAL(9,L381:AJ381)</f>
        <v>0</v>
      </c>
      <c r="AL381" s="81">
        <f>+J381*AK381</f>
        <v>0</v>
      </c>
    </row>
    <row r="382" spans="1:38" hidden="1">
      <c r="A382" s="165">
        <v>383</v>
      </c>
      <c r="B382" s="184" t="s">
        <v>1343</v>
      </c>
      <c r="C382" s="184" t="s">
        <v>123</v>
      </c>
      <c r="D382" s="187" t="s">
        <v>1</v>
      </c>
      <c r="E382" s="166">
        <v>0</v>
      </c>
      <c r="F382" s="167">
        <v>0</v>
      </c>
      <c r="G382" s="167">
        <v>0</v>
      </c>
      <c r="H382" s="168">
        <v>0</v>
      </c>
      <c r="I382" s="169">
        <v>0</v>
      </c>
      <c r="J382" s="167">
        <v>0</v>
      </c>
      <c r="K382" s="170">
        <v>0</v>
      </c>
      <c r="L382" s="71"/>
      <c r="M382" s="71"/>
      <c r="N382" s="71"/>
      <c r="O382" s="71"/>
      <c r="P382" s="71"/>
      <c r="Q382" s="71"/>
      <c r="R382" s="71"/>
      <c r="S382" s="71"/>
      <c r="T382" s="71"/>
      <c r="U382" s="71"/>
      <c r="V382" s="71"/>
      <c r="W382" s="71"/>
      <c r="X382" s="71"/>
      <c r="Y382" s="71"/>
      <c r="Z382" s="71"/>
      <c r="AA382" s="71"/>
      <c r="AB382" s="71"/>
      <c r="AC382" s="71"/>
      <c r="AD382" s="71"/>
      <c r="AE382" s="71"/>
      <c r="AF382" s="71"/>
      <c r="AG382" s="71"/>
      <c r="AH382" s="71"/>
      <c r="AI382" s="71"/>
      <c r="AJ382" s="71"/>
      <c r="AK382" s="71"/>
      <c r="AL382" s="71"/>
    </row>
    <row r="383" spans="1:38" hidden="1">
      <c r="A383" s="165">
        <v>384</v>
      </c>
      <c r="B383" s="184" t="s">
        <v>7</v>
      </c>
      <c r="C383" s="184" t="s">
        <v>1344</v>
      </c>
      <c r="D383" s="187" t="s">
        <v>104</v>
      </c>
      <c r="E383" s="166">
        <v>11</v>
      </c>
      <c r="F383" s="167">
        <v>113728</v>
      </c>
      <c r="G383" s="167">
        <v>73463</v>
      </c>
      <c r="H383" s="168">
        <v>0.25</v>
      </c>
      <c r="I383" s="169">
        <v>0.51553487267867193</v>
      </c>
      <c r="J383" s="167">
        <v>55097.25</v>
      </c>
      <c r="K383" s="170">
        <v>606069.75</v>
      </c>
      <c r="L383" s="71"/>
      <c r="M383" s="71"/>
      <c r="N383" s="93"/>
      <c r="O383" s="71"/>
      <c r="P383" s="71"/>
      <c r="Q383" s="71"/>
      <c r="R383" s="71"/>
      <c r="S383" s="71"/>
      <c r="T383" s="71"/>
      <c r="U383" s="71"/>
      <c r="V383" s="71"/>
      <c r="W383" s="71"/>
      <c r="X383" s="71"/>
      <c r="Y383" s="71"/>
      <c r="Z383" s="71"/>
      <c r="AA383" s="71"/>
      <c r="AB383" s="71"/>
      <c r="AC383" s="71"/>
      <c r="AD383" s="71"/>
      <c r="AE383" s="71"/>
      <c r="AF383" s="71"/>
      <c r="AG383" s="96"/>
      <c r="AH383" s="71"/>
      <c r="AI383" s="71"/>
      <c r="AJ383" s="71"/>
      <c r="AK383" s="71">
        <f>SUBTOTAL(9,L383:AJ383)</f>
        <v>0</v>
      </c>
      <c r="AL383" s="81">
        <f>+J383*AK383</f>
        <v>0</v>
      </c>
    </row>
    <row r="384" spans="1:38" hidden="1">
      <c r="A384" s="165">
        <v>385</v>
      </c>
      <c r="B384" s="184" t="s">
        <v>1345</v>
      </c>
      <c r="C384" s="184" t="s">
        <v>103</v>
      </c>
      <c r="D384" s="187" t="s">
        <v>104</v>
      </c>
      <c r="E384" s="166">
        <v>0</v>
      </c>
      <c r="F384" s="167">
        <v>0</v>
      </c>
      <c r="G384" s="167">
        <v>0</v>
      </c>
      <c r="H384" s="168">
        <v>0</v>
      </c>
      <c r="I384" s="169">
        <v>0</v>
      </c>
      <c r="J384" s="167">
        <v>0</v>
      </c>
      <c r="K384" s="170">
        <v>0</v>
      </c>
      <c r="L384" s="71"/>
      <c r="M384" s="71"/>
      <c r="N384" s="71"/>
      <c r="O384" s="71"/>
      <c r="P384" s="71"/>
      <c r="Q384" s="71"/>
      <c r="R384" s="71"/>
      <c r="S384" s="71"/>
      <c r="T384" s="71"/>
      <c r="U384" s="71"/>
      <c r="V384" s="71"/>
      <c r="W384" s="71"/>
      <c r="X384" s="71"/>
      <c r="Y384" s="71"/>
      <c r="Z384" s="71"/>
      <c r="AA384" s="71"/>
      <c r="AB384" s="71"/>
      <c r="AC384" s="71"/>
      <c r="AD384" s="71"/>
      <c r="AE384" s="71"/>
      <c r="AF384" s="71"/>
      <c r="AG384" s="71"/>
      <c r="AH384" s="71"/>
      <c r="AI384" s="71"/>
      <c r="AJ384" s="71"/>
      <c r="AK384" s="71"/>
      <c r="AL384" s="71"/>
    </row>
    <row r="385" spans="1:38" hidden="1">
      <c r="A385" s="165">
        <v>386</v>
      </c>
      <c r="B385" s="184" t="s">
        <v>105</v>
      </c>
      <c r="C385" s="184" t="s">
        <v>1346</v>
      </c>
      <c r="D385" s="187" t="s">
        <v>1</v>
      </c>
      <c r="E385" s="166">
        <v>7</v>
      </c>
      <c r="F385" s="167">
        <v>120836</v>
      </c>
      <c r="G385" s="167">
        <v>75410</v>
      </c>
      <c r="H385" s="168">
        <v>0.25</v>
      </c>
      <c r="I385" s="169">
        <v>0.53194826045218313</v>
      </c>
      <c r="J385" s="167">
        <v>56557.5</v>
      </c>
      <c r="K385" s="170">
        <v>395902.5</v>
      </c>
      <c r="L385" s="71"/>
      <c r="M385" s="71"/>
      <c r="N385" s="93"/>
      <c r="O385" s="71"/>
      <c r="P385" s="71"/>
      <c r="Q385" s="71"/>
      <c r="R385" s="71"/>
      <c r="S385" s="71"/>
      <c r="T385" s="71"/>
      <c r="U385" s="71"/>
      <c r="V385" s="71"/>
      <c r="W385" s="71"/>
      <c r="X385" s="71"/>
      <c r="Y385" s="71"/>
      <c r="Z385" s="71"/>
      <c r="AA385" s="71"/>
      <c r="AB385" s="71"/>
      <c r="AC385" s="71"/>
      <c r="AD385" s="71"/>
      <c r="AE385" s="71"/>
      <c r="AF385" s="71"/>
      <c r="AG385" s="96"/>
      <c r="AH385" s="71"/>
      <c r="AI385" s="71"/>
      <c r="AJ385" s="71"/>
      <c r="AK385" s="71">
        <f>SUBTOTAL(9,L385:AJ385)</f>
        <v>0</v>
      </c>
      <c r="AL385" s="81">
        <f>+J385*AK385</f>
        <v>0</v>
      </c>
    </row>
    <row r="386" spans="1:38" hidden="1">
      <c r="A386" s="165">
        <v>387</v>
      </c>
      <c r="B386" s="184" t="s">
        <v>1347</v>
      </c>
      <c r="C386" s="184" t="s">
        <v>106</v>
      </c>
      <c r="D386" s="187" t="s">
        <v>1</v>
      </c>
      <c r="E386" s="166">
        <v>0</v>
      </c>
      <c r="F386" s="167">
        <v>0</v>
      </c>
      <c r="G386" s="167">
        <v>0</v>
      </c>
      <c r="H386" s="168">
        <v>0</v>
      </c>
      <c r="I386" s="169">
        <v>0</v>
      </c>
      <c r="J386" s="167">
        <v>0</v>
      </c>
      <c r="K386" s="170">
        <v>0</v>
      </c>
      <c r="L386" s="71"/>
      <c r="M386" s="71"/>
      <c r="N386" s="71"/>
      <c r="O386" s="71"/>
      <c r="P386" s="71"/>
      <c r="Q386" s="71"/>
      <c r="R386" s="71"/>
      <c r="S386" s="71"/>
      <c r="T386" s="71"/>
      <c r="U386" s="71"/>
      <c r="V386" s="71"/>
      <c r="W386" s="71"/>
      <c r="X386" s="71"/>
      <c r="Y386" s="71"/>
      <c r="Z386" s="71"/>
      <c r="AA386" s="71"/>
      <c r="AB386" s="71"/>
      <c r="AC386" s="71"/>
      <c r="AD386" s="71"/>
      <c r="AE386" s="71"/>
      <c r="AF386" s="71"/>
      <c r="AG386" s="71"/>
      <c r="AH386" s="71"/>
      <c r="AI386" s="71"/>
      <c r="AJ386" s="71"/>
      <c r="AK386" s="71"/>
      <c r="AL386" s="71"/>
    </row>
    <row r="387" spans="1:38" hidden="1">
      <c r="A387" s="165">
        <v>388</v>
      </c>
      <c r="B387" s="184" t="s">
        <v>107</v>
      </c>
      <c r="C387" s="184" t="s">
        <v>1348</v>
      </c>
      <c r="D387" s="187" t="s">
        <v>1</v>
      </c>
      <c r="E387" s="166">
        <v>16</v>
      </c>
      <c r="F387" s="167">
        <v>120836</v>
      </c>
      <c r="G387" s="167">
        <v>116818</v>
      </c>
      <c r="H387" s="168">
        <v>0.25</v>
      </c>
      <c r="I387" s="169">
        <v>0.27493875997219375</v>
      </c>
      <c r="J387" s="167">
        <v>87613.5</v>
      </c>
      <c r="K387" s="170">
        <v>1401816</v>
      </c>
      <c r="L387" s="71"/>
      <c r="M387" s="71"/>
      <c r="N387" s="93"/>
      <c r="O387" s="71"/>
      <c r="P387" s="71"/>
      <c r="Q387" s="71"/>
      <c r="R387" s="71"/>
      <c r="S387" s="71"/>
      <c r="T387" s="71"/>
      <c r="U387" s="71"/>
      <c r="V387" s="71"/>
      <c r="W387" s="71"/>
      <c r="X387" s="71"/>
      <c r="Y387" s="71"/>
      <c r="Z387" s="71"/>
      <c r="AA387" s="71"/>
      <c r="AB387" s="71"/>
      <c r="AC387" s="71"/>
      <c r="AD387" s="71"/>
      <c r="AE387" s="71"/>
      <c r="AF387" s="71"/>
      <c r="AG387" s="96"/>
      <c r="AH387" s="71"/>
      <c r="AI387" s="71"/>
      <c r="AJ387" s="71"/>
      <c r="AK387" s="71">
        <f>SUBTOTAL(9,L387:AJ387)</f>
        <v>0</v>
      </c>
      <c r="AL387" s="81">
        <f>+J387*AK387</f>
        <v>0</v>
      </c>
    </row>
    <row r="388" spans="1:38" hidden="1">
      <c r="A388" s="165">
        <v>389</v>
      </c>
      <c r="B388" s="184" t="s">
        <v>1349</v>
      </c>
      <c r="C388" s="184" t="s">
        <v>108</v>
      </c>
      <c r="D388" s="187" t="s">
        <v>1</v>
      </c>
      <c r="E388" s="166">
        <v>0</v>
      </c>
      <c r="F388" s="167">
        <v>0</v>
      </c>
      <c r="G388" s="167">
        <v>0</v>
      </c>
      <c r="H388" s="168">
        <v>0</v>
      </c>
      <c r="I388" s="169">
        <v>0</v>
      </c>
      <c r="J388" s="167">
        <v>0</v>
      </c>
      <c r="K388" s="170">
        <v>0</v>
      </c>
      <c r="L388" s="71"/>
      <c r="M388" s="71"/>
      <c r="N388" s="71"/>
      <c r="O388" s="71"/>
      <c r="P388" s="71"/>
      <c r="Q388" s="71"/>
      <c r="R388" s="71"/>
      <c r="S388" s="71"/>
      <c r="T388" s="71"/>
      <c r="U388" s="71"/>
      <c r="V388" s="71"/>
      <c r="W388" s="71"/>
      <c r="X388" s="71"/>
      <c r="Y388" s="71"/>
      <c r="Z388" s="71"/>
      <c r="AA388" s="71"/>
      <c r="AB388" s="71"/>
      <c r="AC388" s="71"/>
      <c r="AD388" s="71"/>
      <c r="AE388" s="71"/>
      <c r="AF388" s="71"/>
      <c r="AG388" s="71"/>
      <c r="AH388" s="71"/>
      <c r="AI388" s="71"/>
      <c r="AJ388" s="71"/>
      <c r="AK388" s="71"/>
      <c r="AL388" s="71"/>
    </row>
    <row r="389" spans="1:38" hidden="1">
      <c r="A389" s="165">
        <v>390</v>
      </c>
      <c r="B389" s="184" t="s">
        <v>109</v>
      </c>
      <c r="C389" s="184" t="s">
        <v>1350</v>
      </c>
      <c r="D389" s="187" t="s">
        <v>1</v>
      </c>
      <c r="E389" s="166">
        <v>5</v>
      </c>
      <c r="F389" s="167">
        <v>113728</v>
      </c>
      <c r="G389" s="167">
        <v>66522</v>
      </c>
      <c r="H389" s="168">
        <v>0.25</v>
      </c>
      <c r="I389" s="169">
        <v>0.56130856077658975</v>
      </c>
      <c r="J389" s="167">
        <v>49891.5</v>
      </c>
      <c r="K389" s="170">
        <v>249457.5</v>
      </c>
      <c r="L389" s="71"/>
      <c r="M389" s="71"/>
      <c r="N389" s="93"/>
      <c r="O389" s="71"/>
      <c r="P389" s="71"/>
      <c r="Q389" s="71"/>
      <c r="R389" s="71"/>
      <c r="S389" s="71"/>
      <c r="T389" s="71"/>
      <c r="U389" s="71"/>
      <c r="V389" s="71"/>
      <c r="W389" s="71"/>
      <c r="X389" s="71"/>
      <c r="Y389" s="71"/>
      <c r="Z389" s="71"/>
      <c r="AA389" s="71"/>
      <c r="AB389" s="71"/>
      <c r="AC389" s="71"/>
      <c r="AD389" s="71"/>
      <c r="AE389" s="71"/>
      <c r="AF389" s="71"/>
      <c r="AG389" s="96"/>
      <c r="AH389" s="71"/>
      <c r="AI389" s="71"/>
      <c r="AJ389" s="71"/>
      <c r="AK389" s="71">
        <f>SUBTOTAL(9,L389:AJ389)</f>
        <v>0</v>
      </c>
      <c r="AL389" s="81">
        <f>+J389*AK389</f>
        <v>0</v>
      </c>
    </row>
    <row r="390" spans="1:38" hidden="1">
      <c r="A390" s="165">
        <v>391</v>
      </c>
      <c r="B390" s="184" t="s">
        <v>1351</v>
      </c>
      <c r="C390" s="184" t="s">
        <v>110</v>
      </c>
      <c r="D390" s="187" t="s">
        <v>1</v>
      </c>
      <c r="E390" s="166">
        <v>0</v>
      </c>
      <c r="F390" s="167">
        <v>0</v>
      </c>
      <c r="G390" s="167">
        <v>0</v>
      </c>
      <c r="H390" s="168">
        <v>0</v>
      </c>
      <c r="I390" s="169">
        <v>0</v>
      </c>
      <c r="J390" s="167">
        <v>0</v>
      </c>
      <c r="K390" s="170">
        <v>0</v>
      </c>
      <c r="L390" s="71"/>
      <c r="M390" s="71"/>
      <c r="N390" s="71"/>
      <c r="O390" s="71"/>
      <c r="P390" s="71"/>
      <c r="Q390" s="71"/>
      <c r="R390" s="71"/>
      <c r="S390" s="71"/>
      <c r="T390" s="71"/>
      <c r="U390" s="71"/>
      <c r="V390" s="71"/>
      <c r="W390" s="71"/>
      <c r="X390" s="71"/>
      <c r="Y390" s="71"/>
      <c r="Z390" s="71"/>
      <c r="AA390" s="71"/>
      <c r="AB390" s="71"/>
      <c r="AC390" s="71"/>
      <c r="AD390" s="71"/>
      <c r="AE390" s="71"/>
      <c r="AF390" s="71"/>
      <c r="AG390" s="71"/>
      <c r="AH390" s="71"/>
      <c r="AI390" s="71"/>
      <c r="AJ390" s="71"/>
      <c r="AK390" s="71"/>
      <c r="AL390" s="71"/>
    </row>
    <row r="391" spans="1:38" hidden="1">
      <c r="A391" s="165">
        <v>392</v>
      </c>
      <c r="B391" s="184" t="s">
        <v>1352</v>
      </c>
      <c r="C391" s="184" t="s">
        <v>1353</v>
      </c>
      <c r="D391" s="187" t="s">
        <v>1</v>
      </c>
      <c r="E391" s="166">
        <v>0</v>
      </c>
      <c r="F391" s="167">
        <v>0</v>
      </c>
      <c r="G391" s="167">
        <v>0</v>
      </c>
      <c r="H391" s="168">
        <v>0</v>
      </c>
      <c r="I391" s="169">
        <v>0</v>
      </c>
      <c r="J391" s="167">
        <v>0</v>
      </c>
      <c r="K391" s="170">
        <v>0</v>
      </c>
      <c r="L391" s="71"/>
      <c r="M391" s="71"/>
      <c r="N391" s="71"/>
      <c r="O391" s="71"/>
      <c r="P391" s="71"/>
      <c r="Q391" s="71"/>
      <c r="R391" s="71"/>
      <c r="S391" s="71"/>
      <c r="T391" s="71"/>
      <c r="U391" s="71"/>
      <c r="V391" s="71"/>
      <c r="W391" s="71"/>
      <c r="X391" s="71"/>
      <c r="Y391" s="71"/>
      <c r="Z391" s="71"/>
      <c r="AA391" s="71"/>
      <c r="AB391" s="71"/>
      <c r="AC391" s="71"/>
      <c r="AD391" s="71"/>
      <c r="AE391" s="71"/>
      <c r="AF391" s="71"/>
      <c r="AG391" s="71"/>
      <c r="AH391" s="71"/>
      <c r="AI391" s="71"/>
      <c r="AJ391" s="71"/>
      <c r="AK391" s="71"/>
      <c r="AL391" s="71"/>
    </row>
    <row r="392" spans="1:38" hidden="1">
      <c r="A392" s="165">
        <v>393</v>
      </c>
      <c r="B392" s="184" t="s">
        <v>1354</v>
      </c>
      <c r="C392" s="184" t="s">
        <v>1353</v>
      </c>
      <c r="D392" s="187" t="s">
        <v>1</v>
      </c>
      <c r="E392" s="166">
        <v>0</v>
      </c>
      <c r="F392" s="167">
        <v>0</v>
      </c>
      <c r="G392" s="167">
        <v>0</v>
      </c>
      <c r="H392" s="168">
        <v>0</v>
      </c>
      <c r="I392" s="169">
        <v>0</v>
      </c>
      <c r="J392" s="167">
        <v>0</v>
      </c>
      <c r="K392" s="170">
        <v>0</v>
      </c>
      <c r="L392" s="71"/>
      <c r="M392" s="71"/>
      <c r="N392" s="71"/>
      <c r="O392" s="71"/>
      <c r="P392" s="71"/>
      <c r="Q392" s="71"/>
      <c r="R392" s="71"/>
      <c r="S392" s="71"/>
      <c r="T392" s="71"/>
      <c r="U392" s="71"/>
      <c r="V392" s="71"/>
      <c r="W392" s="71"/>
      <c r="X392" s="71"/>
      <c r="Y392" s="71"/>
      <c r="Z392" s="71"/>
      <c r="AA392" s="71"/>
      <c r="AB392" s="71"/>
      <c r="AC392" s="71"/>
      <c r="AD392" s="71"/>
      <c r="AE392" s="71"/>
      <c r="AF392" s="71"/>
      <c r="AG392" s="71"/>
      <c r="AH392" s="71"/>
      <c r="AI392" s="71"/>
      <c r="AJ392" s="71"/>
      <c r="AK392" s="71"/>
      <c r="AL392" s="71"/>
    </row>
    <row r="393" spans="1:38" hidden="1">
      <c r="A393" s="165">
        <v>394</v>
      </c>
      <c r="B393" s="184" t="s">
        <v>8</v>
      </c>
      <c r="C393" s="184" t="s">
        <v>1355</v>
      </c>
      <c r="D393" s="187" t="s">
        <v>1</v>
      </c>
      <c r="E393" s="166">
        <v>6</v>
      </c>
      <c r="F393" s="167">
        <v>106620</v>
      </c>
      <c r="G393" s="167">
        <v>87259</v>
      </c>
      <c r="H393" s="168">
        <v>0.25</v>
      </c>
      <c r="I393" s="169">
        <v>0.38619161508159816</v>
      </c>
      <c r="J393" s="167">
        <v>65444.25</v>
      </c>
      <c r="K393" s="170">
        <v>392665.5</v>
      </c>
      <c r="L393" s="71"/>
      <c r="M393" s="71"/>
      <c r="N393" s="93"/>
      <c r="O393" s="71"/>
      <c r="P393" s="71"/>
      <c r="Q393" s="71"/>
      <c r="R393" s="71"/>
      <c r="S393" s="71"/>
      <c r="T393" s="71"/>
      <c r="U393" s="71"/>
      <c r="V393" s="71"/>
      <c r="W393" s="71"/>
      <c r="X393" s="71"/>
      <c r="Y393" s="71"/>
      <c r="Z393" s="71"/>
      <c r="AA393" s="71"/>
      <c r="AB393" s="71"/>
      <c r="AC393" s="71"/>
      <c r="AD393" s="71"/>
      <c r="AE393" s="71"/>
      <c r="AF393" s="71"/>
      <c r="AG393" s="96"/>
      <c r="AH393" s="71"/>
      <c r="AI393" s="71"/>
      <c r="AJ393" s="71"/>
      <c r="AK393" s="71">
        <f>SUBTOTAL(9,L393:AJ393)</f>
        <v>0</v>
      </c>
      <c r="AL393" s="81">
        <f>+J393*AK393</f>
        <v>0</v>
      </c>
    </row>
    <row r="394" spans="1:38" hidden="1">
      <c r="A394" s="165">
        <v>395</v>
      </c>
      <c r="B394" s="184" t="s">
        <v>1356</v>
      </c>
      <c r="C394" s="184" t="s">
        <v>111</v>
      </c>
      <c r="D394" s="187" t="s">
        <v>1</v>
      </c>
      <c r="E394" s="166">
        <v>0</v>
      </c>
      <c r="F394" s="167">
        <v>0</v>
      </c>
      <c r="G394" s="167">
        <v>0</v>
      </c>
      <c r="H394" s="168">
        <v>0</v>
      </c>
      <c r="I394" s="169">
        <v>0</v>
      </c>
      <c r="J394" s="167">
        <v>0</v>
      </c>
      <c r="K394" s="170">
        <v>0</v>
      </c>
      <c r="L394" s="71"/>
      <c r="M394" s="71"/>
      <c r="N394" s="71"/>
      <c r="O394" s="71"/>
      <c r="P394" s="71"/>
      <c r="Q394" s="71"/>
      <c r="R394" s="71"/>
      <c r="S394" s="71"/>
      <c r="T394" s="71"/>
      <c r="U394" s="71"/>
      <c r="V394" s="71"/>
      <c r="W394" s="71"/>
      <c r="X394" s="71"/>
      <c r="Y394" s="71"/>
      <c r="Z394" s="71"/>
      <c r="AA394" s="71"/>
      <c r="AB394" s="71"/>
      <c r="AC394" s="71"/>
      <c r="AD394" s="71"/>
      <c r="AE394" s="71"/>
      <c r="AF394" s="71"/>
      <c r="AG394" s="71"/>
      <c r="AH394" s="71"/>
      <c r="AI394" s="71"/>
      <c r="AJ394" s="71"/>
      <c r="AK394" s="71"/>
      <c r="AL394" s="71"/>
    </row>
    <row r="395" spans="1:38" hidden="1">
      <c r="A395" s="165">
        <v>396</v>
      </c>
      <c r="B395" s="184" t="s">
        <v>112</v>
      </c>
      <c r="C395" s="184" t="s">
        <v>1357</v>
      </c>
      <c r="D395" s="187" t="s">
        <v>1</v>
      </c>
      <c r="E395" s="166">
        <v>2</v>
      </c>
      <c r="F395" s="167">
        <v>85296</v>
      </c>
      <c r="G395" s="167">
        <v>39849</v>
      </c>
      <c r="H395" s="168">
        <v>0.19999999999999998</v>
      </c>
      <c r="I395" s="169">
        <v>0.62625211029825545</v>
      </c>
      <c r="J395" s="167">
        <v>31879.200000000001</v>
      </c>
      <c r="K395" s="170">
        <v>63758.400000000001</v>
      </c>
      <c r="L395" s="71"/>
      <c r="M395" s="71"/>
      <c r="N395" s="93"/>
      <c r="O395" s="71"/>
      <c r="P395" s="71"/>
      <c r="Q395" s="71"/>
      <c r="R395" s="71"/>
      <c r="S395" s="71"/>
      <c r="T395" s="71"/>
      <c r="U395" s="71"/>
      <c r="V395" s="71"/>
      <c r="W395" s="71"/>
      <c r="X395" s="71"/>
      <c r="Y395" s="71"/>
      <c r="Z395" s="71"/>
      <c r="AA395" s="71"/>
      <c r="AB395" s="71"/>
      <c r="AC395" s="71"/>
      <c r="AD395" s="71"/>
      <c r="AE395" s="71"/>
      <c r="AF395" s="71"/>
      <c r="AG395" s="96"/>
      <c r="AH395" s="71"/>
      <c r="AI395" s="71"/>
      <c r="AJ395" s="71"/>
      <c r="AK395" s="71">
        <f>SUBTOTAL(9,L395:AJ395)</f>
        <v>0</v>
      </c>
      <c r="AL395" s="81">
        <f>+J395*AK395</f>
        <v>0</v>
      </c>
    </row>
    <row r="396" spans="1:38" hidden="1">
      <c r="A396" s="165">
        <v>397</v>
      </c>
      <c r="B396" s="184" t="s">
        <v>1358</v>
      </c>
      <c r="C396" s="184" t="s">
        <v>113</v>
      </c>
      <c r="D396" s="187" t="s">
        <v>1</v>
      </c>
      <c r="E396" s="166">
        <v>0</v>
      </c>
      <c r="F396" s="167">
        <v>0</v>
      </c>
      <c r="G396" s="167">
        <v>0</v>
      </c>
      <c r="H396" s="168">
        <v>0</v>
      </c>
      <c r="I396" s="169">
        <v>0</v>
      </c>
      <c r="J396" s="167">
        <v>0</v>
      </c>
      <c r="K396" s="170">
        <v>0</v>
      </c>
      <c r="L396" s="71"/>
      <c r="M396" s="71"/>
      <c r="N396" s="71"/>
      <c r="O396" s="71"/>
      <c r="P396" s="71"/>
      <c r="Q396" s="71"/>
      <c r="R396" s="71"/>
      <c r="S396" s="71"/>
      <c r="T396" s="71"/>
      <c r="U396" s="71"/>
      <c r="V396" s="71"/>
      <c r="W396" s="71"/>
      <c r="X396" s="71"/>
      <c r="Y396" s="71"/>
      <c r="Z396" s="71"/>
      <c r="AA396" s="71"/>
      <c r="AB396" s="71"/>
      <c r="AC396" s="71"/>
      <c r="AD396" s="71"/>
      <c r="AE396" s="71"/>
      <c r="AF396" s="71"/>
      <c r="AG396" s="71"/>
      <c r="AH396" s="71"/>
      <c r="AI396" s="71"/>
      <c r="AJ396" s="71"/>
      <c r="AK396" s="71"/>
      <c r="AL396" s="71"/>
    </row>
    <row r="397" spans="1:38" hidden="1">
      <c r="A397" s="165">
        <v>398</v>
      </c>
      <c r="B397" s="184" t="s">
        <v>120</v>
      </c>
      <c r="C397" s="184" t="s">
        <v>1359</v>
      </c>
      <c r="D397" s="187" t="s">
        <v>1</v>
      </c>
      <c r="E397" s="166">
        <v>3</v>
      </c>
      <c r="F397" s="167">
        <v>11373</v>
      </c>
      <c r="G397" s="167">
        <v>4629</v>
      </c>
      <c r="H397" s="168">
        <v>0.20000000000000004</v>
      </c>
      <c r="I397" s="169">
        <v>0.67438670535478762</v>
      </c>
      <c r="J397" s="167">
        <v>3703.2</v>
      </c>
      <c r="K397" s="170">
        <v>11109.599999999999</v>
      </c>
      <c r="L397" s="71"/>
      <c r="M397" s="71"/>
      <c r="N397" s="93"/>
      <c r="O397" s="71"/>
      <c r="P397" s="71"/>
      <c r="Q397" s="71"/>
      <c r="R397" s="71"/>
      <c r="S397" s="71"/>
      <c r="T397" s="71"/>
      <c r="U397" s="71"/>
      <c r="V397" s="71"/>
      <c r="W397" s="71"/>
      <c r="X397" s="71"/>
      <c r="Y397" s="71"/>
      <c r="Z397" s="71"/>
      <c r="AA397" s="71"/>
      <c r="AB397" s="71"/>
      <c r="AC397" s="71"/>
      <c r="AD397" s="71"/>
      <c r="AE397" s="71"/>
      <c r="AF397" s="71"/>
      <c r="AG397" s="96"/>
      <c r="AH397" s="71"/>
      <c r="AI397" s="71"/>
      <c r="AJ397" s="71"/>
      <c r="AK397" s="71">
        <f>SUBTOTAL(9,L397:AJ397)</f>
        <v>0</v>
      </c>
      <c r="AL397" s="81">
        <f>+J397*AK397</f>
        <v>0</v>
      </c>
    </row>
    <row r="398" spans="1:38" hidden="1">
      <c r="A398" s="165">
        <v>399</v>
      </c>
      <c r="B398" s="184" t="s">
        <v>1360</v>
      </c>
      <c r="C398" s="184" t="s">
        <v>121</v>
      </c>
      <c r="D398" s="187" t="s">
        <v>1</v>
      </c>
      <c r="E398" s="166">
        <v>0</v>
      </c>
      <c r="F398" s="167">
        <v>0</v>
      </c>
      <c r="G398" s="167">
        <v>0</v>
      </c>
      <c r="H398" s="168">
        <v>0</v>
      </c>
      <c r="I398" s="169">
        <v>0</v>
      </c>
      <c r="J398" s="167">
        <v>0</v>
      </c>
      <c r="K398" s="170">
        <v>0</v>
      </c>
      <c r="L398" s="71"/>
      <c r="M398" s="71"/>
      <c r="N398" s="71"/>
      <c r="O398" s="71"/>
      <c r="P398" s="71"/>
      <c r="Q398" s="71"/>
      <c r="R398" s="71"/>
      <c r="S398" s="71"/>
      <c r="T398" s="71"/>
      <c r="U398" s="71"/>
      <c r="V398" s="71"/>
      <c r="W398" s="71"/>
      <c r="X398" s="71"/>
      <c r="Y398" s="71"/>
      <c r="Z398" s="71"/>
      <c r="AA398" s="71"/>
      <c r="AB398" s="71"/>
      <c r="AC398" s="71"/>
      <c r="AD398" s="71"/>
      <c r="AE398" s="71"/>
      <c r="AF398" s="71"/>
      <c r="AG398" s="71"/>
      <c r="AH398" s="71"/>
      <c r="AI398" s="71"/>
      <c r="AJ398" s="71"/>
      <c r="AK398" s="71"/>
      <c r="AL398" s="71"/>
    </row>
    <row r="399" spans="1:38" hidden="1">
      <c r="A399" s="165">
        <v>400</v>
      </c>
      <c r="B399" s="184" t="s">
        <v>1361</v>
      </c>
      <c r="C399" s="184" t="s">
        <v>1362</v>
      </c>
      <c r="D399" s="187" t="s">
        <v>1</v>
      </c>
      <c r="E399" s="166">
        <v>0</v>
      </c>
      <c r="F399" s="167">
        <v>0</v>
      </c>
      <c r="G399" s="167">
        <v>0</v>
      </c>
      <c r="H399" s="168">
        <v>0</v>
      </c>
      <c r="I399" s="169">
        <v>0</v>
      </c>
      <c r="J399" s="167">
        <v>0</v>
      </c>
      <c r="K399" s="170">
        <v>0</v>
      </c>
      <c r="L399" s="71"/>
      <c r="M399" s="71"/>
      <c r="N399" s="71"/>
      <c r="O399" s="71"/>
      <c r="P399" s="71"/>
      <c r="Q399" s="71"/>
      <c r="R399" s="71"/>
      <c r="S399" s="71"/>
      <c r="T399" s="71"/>
      <c r="U399" s="71"/>
      <c r="V399" s="71"/>
      <c r="W399" s="71"/>
      <c r="X399" s="71"/>
      <c r="Y399" s="71"/>
      <c r="Z399" s="71"/>
      <c r="AA399" s="71"/>
      <c r="AB399" s="71"/>
      <c r="AC399" s="71"/>
      <c r="AD399" s="71"/>
      <c r="AE399" s="71"/>
      <c r="AF399" s="71"/>
      <c r="AG399" s="71"/>
      <c r="AH399" s="71"/>
      <c r="AI399" s="71"/>
      <c r="AJ399" s="71"/>
      <c r="AK399" s="71"/>
      <c r="AL399" s="71"/>
    </row>
    <row r="400" spans="1:38" hidden="1">
      <c r="A400" s="165">
        <v>401</v>
      </c>
      <c r="B400" s="184" t="s">
        <v>1363</v>
      </c>
      <c r="C400" s="184" t="s">
        <v>1364</v>
      </c>
      <c r="D400" s="187" t="s">
        <v>1</v>
      </c>
      <c r="E400" s="166">
        <v>0</v>
      </c>
      <c r="F400" s="167">
        <v>0</v>
      </c>
      <c r="G400" s="167">
        <v>0</v>
      </c>
      <c r="H400" s="168">
        <v>0</v>
      </c>
      <c r="I400" s="169">
        <v>0</v>
      </c>
      <c r="J400" s="167">
        <v>0</v>
      </c>
      <c r="K400" s="170">
        <v>0</v>
      </c>
      <c r="L400" s="71"/>
      <c r="M400" s="71"/>
      <c r="N400" s="71"/>
      <c r="O400" s="71"/>
      <c r="P400" s="71"/>
      <c r="Q400" s="71"/>
      <c r="R400" s="71"/>
      <c r="S400" s="71"/>
      <c r="T400" s="71"/>
      <c r="U400" s="71"/>
      <c r="V400" s="71"/>
      <c r="W400" s="71"/>
      <c r="X400" s="71"/>
      <c r="Y400" s="71"/>
      <c r="Z400" s="71"/>
      <c r="AA400" s="71"/>
      <c r="AB400" s="71"/>
      <c r="AC400" s="71"/>
      <c r="AD400" s="71"/>
      <c r="AE400" s="71"/>
      <c r="AF400" s="71"/>
      <c r="AG400" s="71"/>
      <c r="AH400" s="71"/>
      <c r="AI400" s="71"/>
      <c r="AJ400" s="71"/>
      <c r="AK400" s="71"/>
      <c r="AL400" s="71"/>
    </row>
    <row r="401" spans="1:38" hidden="1">
      <c r="A401" s="165">
        <v>402</v>
      </c>
      <c r="B401" s="184" t="s">
        <v>1365</v>
      </c>
      <c r="C401" s="184" t="s">
        <v>1366</v>
      </c>
      <c r="D401" s="187" t="s">
        <v>1</v>
      </c>
      <c r="E401" s="166">
        <v>0</v>
      </c>
      <c r="F401" s="167">
        <v>0</v>
      </c>
      <c r="G401" s="167">
        <v>0</v>
      </c>
      <c r="H401" s="168">
        <v>0</v>
      </c>
      <c r="I401" s="169">
        <v>0</v>
      </c>
      <c r="J401" s="167">
        <v>0</v>
      </c>
      <c r="K401" s="170">
        <v>0</v>
      </c>
      <c r="L401" s="71"/>
      <c r="M401" s="71"/>
      <c r="N401" s="71"/>
      <c r="O401" s="71"/>
      <c r="P401" s="71"/>
      <c r="Q401" s="71"/>
      <c r="R401" s="71"/>
      <c r="S401" s="71"/>
      <c r="T401" s="71"/>
      <c r="U401" s="71"/>
      <c r="V401" s="71"/>
      <c r="W401" s="71"/>
      <c r="X401" s="71"/>
      <c r="Y401" s="71"/>
      <c r="Z401" s="71"/>
      <c r="AA401" s="71"/>
      <c r="AB401" s="71"/>
      <c r="AC401" s="71"/>
      <c r="AD401" s="71"/>
      <c r="AE401" s="71"/>
      <c r="AF401" s="71"/>
      <c r="AG401" s="71"/>
      <c r="AH401" s="71"/>
      <c r="AI401" s="71"/>
      <c r="AJ401" s="71"/>
      <c r="AK401" s="71"/>
      <c r="AL401" s="71"/>
    </row>
    <row r="402" spans="1:38" hidden="1">
      <c r="A402" s="165">
        <v>403</v>
      </c>
      <c r="B402" s="184" t="s">
        <v>1367</v>
      </c>
      <c r="C402" s="184" t="s">
        <v>1366</v>
      </c>
      <c r="D402" s="187" t="s">
        <v>1</v>
      </c>
      <c r="E402" s="166">
        <v>0</v>
      </c>
      <c r="F402" s="167">
        <v>0</v>
      </c>
      <c r="G402" s="167">
        <v>0</v>
      </c>
      <c r="H402" s="168">
        <v>0</v>
      </c>
      <c r="I402" s="169">
        <v>0</v>
      </c>
      <c r="J402" s="167">
        <v>0</v>
      </c>
      <c r="K402" s="170">
        <v>0</v>
      </c>
      <c r="L402" s="71"/>
      <c r="M402" s="71"/>
      <c r="N402" s="71"/>
      <c r="O402" s="71"/>
      <c r="P402" s="71"/>
      <c r="Q402" s="71"/>
      <c r="R402" s="71"/>
      <c r="S402" s="71"/>
      <c r="T402" s="71"/>
      <c r="U402" s="71"/>
      <c r="V402" s="71"/>
      <c r="W402" s="71"/>
      <c r="X402" s="71"/>
      <c r="Y402" s="71"/>
      <c r="Z402" s="71"/>
      <c r="AA402" s="71"/>
      <c r="AB402" s="71"/>
      <c r="AC402" s="71"/>
      <c r="AD402" s="71"/>
      <c r="AE402" s="71"/>
      <c r="AF402" s="71"/>
      <c r="AG402" s="71"/>
      <c r="AH402" s="71"/>
      <c r="AI402" s="71"/>
      <c r="AJ402" s="71"/>
      <c r="AK402" s="71"/>
      <c r="AL402" s="71"/>
    </row>
    <row r="403" spans="1:38" hidden="1">
      <c r="A403" s="165">
        <v>404</v>
      </c>
      <c r="B403" s="184" t="s">
        <v>114</v>
      </c>
      <c r="C403" s="184" t="s">
        <v>1368</v>
      </c>
      <c r="D403" s="187" t="s">
        <v>1</v>
      </c>
      <c r="E403" s="166">
        <v>3</v>
      </c>
      <c r="F403" s="167">
        <v>116571</v>
      </c>
      <c r="G403" s="167">
        <v>45164</v>
      </c>
      <c r="H403" s="168">
        <v>0.20000000000000007</v>
      </c>
      <c r="I403" s="169">
        <v>0.69004984086951304</v>
      </c>
      <c r="J403" s="167">
        <v>36131.199999999997</v>
      </c>
      <c r="K403" s="170">
        <v>108393.59999999999</v>
      </c>
      <c r="L403" s="71"/>
      <c r="M403" s="71"/>
      <c r="N403" s="93"/>
      <c r="O403" s="71"/>
      <c r="P403" s="71"/>
      <c r="Q403" s="71"/>
      <c r="R403" s="71"/>
      <c r="S403" s="71"/>
      <c r="T403" s="71"/>
      <c r="U403" s="71"/>
      <c r="V403" s="71"/>
      <c r="W403" s="71"/>
      <c r="X403" s="71"/>
      <c r="Y403" s="71"/>
      <c r="Z403" s="71"/>
      <c r="AA403" s="71"/>
      <c r="AB403" s="71"/>
      <c r="AC403" s="71"/>
      <c r="AD403" s="71"/>
      <c r="AE403" s="71"/>
      <c r="AF403" s="71"/>
      <c r="AG403" s="96"/>
      <c r="AH403" s="71"/>
      <c r="AI403" s="71"/>
      <c r="AJ403" s="71"/>
      <c r="AK403" s="71">
        <f>SUBTOTAL(9,L403:AJ403)</f>
        <v>0</v>
      </c>
      <c r="AL403" s="81">
        <f>+J403*AK403</f>
        <v>0</v>
      </c>
    </row>
    <row r="404" spans="1:38">
      <c r="AL404" s="201">
        <f>SUBTOTAL(9,AL3:AL403)</f>
        <v>62180872.799999997</v>
      </c>
    </row>
  </sheetData>
  <autoFilter ref="A1:AL403">
    <filterColumn colId="36">
      <filters>
        <filter val="10"/>
        <filter val="100"/>
        <filter val="105"/>
        <filter val="1095"/>
        <filter val="113"/>
        <filter val="1140"/>
        <filter val="115"/>
        <filter val="117"/>
        <filter val="118"/>
        <filter val="120"/>
        <filter val="123"/>
        <filter val="1344"/>
        <filter val="139"/>
        <filter val="140"/>
        <filter val="1410"/>
        <filter val="146"/>
        <filter val="149"/>
        <filter val="15"/>
        <filter val="150"/>
        <filter val="154"/>
        <filter val="158"/>
        <filter val="16"/>
        <filter val="161"/>
        <filter val="166"/>
        <filter val="169"/>
        <filter val="17"/>
        <filter val="172"/>
        <filter val="174"/>
        <filter val="179"/>
        <filter val="190"/>
        <filter val="197"/>
        <filter val="20"/>
        <filter val="213"/>
        <filter val="22"/>
        <filter val="229"/>
        <filter val="25"/>
        <filter val="264"/>
        <filter val="270"/>
        <filter val="28"/>
        <filter val="3"/>
        <filter val="30"/>
        <filter val="31"/>
        <filter val="312"/>
        <filter val="389"/>
        <filter val="4"/>
        <filter val="406"/>
        <filter val="46"/>
        <filter val="5"/>
        <filter val="50"/>
        <filter val="54"/>
        <filter val="56"/>
        <filter val="6"/>
        <filter val="64"/>
        <filter val="66"/>
        <filter val="67"/>
        <filter val="7"/>
        <filter val="75"/>
        <filter val="81"/>
        <filter val="820"/>
        <filter val="83"/>
        <filter val="85"/>
        <filter val="890"/>
        <filter val="96"/>
        <filter val="97"/>
        <filter val="99"/>
      </filters>
    </filterColumn>
  </autoFilter>
  <conditionalFormatting sqref="E2:E403">
    <cfRule type="cellIs" dxfId="48" priority="1" operator="equal">
      <formula>0</formula>
    </cfRule>
  </conditionalFormatting>
  <conditionalFormatting sqref="F2:H403 J2:J403">
    <cfRule type="expression" dxfId="47" priority="3">
      <formula>ISERROR($K2)</formula>
    </cfRule>
  </conditionalFormatting>
  <conditionalFormatting sqref="K2:K403">
    <cfRule type="expression" dxfId="46" priority="2">
      <formula>ISERROR(K2)</formula>
    </cfRule>
  </conditionalFormatting>
  <dataValidations count="3">
    <dataValidation operator="lessThan" allowBlank="1" showErrorMessage="1" errorTitle="Error" error="El valor es menor que el minimo permitido" sqref="J2:J403"/>
    <dataValidation type="decimal" allowBlank="1" showInputMessage="1" showErrorMessage="1" errorTitle="Descuento no valido" error="Solo la mitad de los items pueden tener un descuento máximo del 25%._x000a__x000a_La otra mitad puede tener un descuento máximo del 20%." sqref="H2:H403">
      <formula1>-1</formula1>
      <formula2>$J$11</formula2>
    </dataValidation>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I2:I403">
      <formula1>H2&lt;$J$11</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97"/>
  <sheetViews>
    <sheetView tabSelected="1" workbookViewId="0">
      <selection activeCell="L20" sqref="L20"/>
    </sheetView>
  </sheetViews>
  <sheetFormatPr baseColWidth="10" defaultRowHeight="15"/>
  <cols>
    <col min="1" max="1" width="19" customWidth="1"/>
    <col min="2" max="2" width="18.28515625" customWidth="1"/>
    <col min="3" max="3" width="13.42578125" style="87" customWidth="1"/>
    <col min="4" max="4" width="35" style="74" customWidth="1"/>
    <col min="5" max="5" width="11.42578125" style="87" customWidth="1"/>
    <col min="6" max="6" width="9.140625" style="91" customWidth="1"/>
    <col min="7" max="11" width="12" style="112" customWidth="1"/>
    <col min="12" max="12" width="14.7109375" customWidth="1"/>
    <col min="13" max="15" width="14.7109375" style="74" customWidth="1"/>
    <col min="16" max="16" width="11.42578125" style="74" customWidth="1"/>
  </cols>
  <sheetData>
    <row r="1" spans="1:16" ht="15.75">
      <c r="A1" s="64" t="s">
        <v>251</v>
      </c>
      <c r="B1" s="64" t="s">
        <v>252</v>
      </c>
      <c r="C1" s="86" t="s">
        <v>253</v>
      </c>
      <c r="D1" s="88" t="s">
        <v>254</v>
      </c>
      <c r="E1" s="89" t="s">
        <v>255</v>
      </c>
      <c r="F1" s="90" t="s">
        <v>469</v>
      </c>
      <c r="G1" s="111" t="s">
        <v>508</v>
      </c>
      <c r="H1" s="111" t="s">
        <v>512</v>
      </c>
      <c r="I1" s="111" t="s">
        <v>513</v>
      </c>
      <c r="J1" s="111"/>
      <c r="K1" s="111" t="s">
        <v>509</v>
      </c>
      <c r="L1" s="65" t="s">
        <v>256</v>
      </c>
      <c r="M1" s="72" t="s">
        <v>444</v>
      </c>
      <c r="N1" s="72" t="s">
        <v>446</v>
      </c>
      <c r="O1" s="72" t="s">
        <v>447</v>
      </c>
      <c r="P1" s="72" t="s">
        <v>445</v>
      </c>
    </row>
    <row r="2" spans="1:16">
      <c r="A2" s="157" t="s">
        <v>257</v>
      </c>
      <c r="B2" s="129" t="s">
        <v>17</v>
      </c>
      <c r="C2" s="130">
        <v>2083675</v>
      </c>
      <c r="D2" s="131" t="s">
        <v>261</v>
      </c>
      <c r="E2" s="145">
        <v>45371</v>
      </c>
      <c r="F2" s="139">
        <v>30</v>
      </c>
      <c r="G2" s="121">
        <v>1358000</v>
      </c>
      <c r="H2" s="121">
        <f>+(1300000/30)*F2</f>
        <v>1300000</v>
      </c>
      <c r="I2" s="121">
        <f>+(((1300000*92%)+162000)/30)*F2</f>
        <v>1358000</v>
      </c>
      <c r="J2" s="121">
        <f t="shared" ref="J2:J33" si="0">+G2-I2</f>
        <v>0</v>
      </c>
      <c r="K2" s="121" t="s">
        <v>547</v>
      </c>
      <c r="L2" s="127" t="s">
        <v>259</v>
      </c>
      <c r="M2" s="125"/>
      <c r="N2" s="125"/>
      <c r="O2" s="125"/>
      <c r="P2" s="125"/>
    </row>
    <row r="3" spans="1:16">
      <c r="A3" s="124" t="s">
        <v>339</v>
      </c>
      <c r="B3" s="124" t="s">
        <v>373</v>
      </c>
      <c r="C3" s="117">
        <v>4266714</v>
      </c>
      <c r="D3" s="125" t="s">
        <v>380</v>
      </c>
      <c r="E3" s="116">
        <v>45369</v>
      </c>
      <c r="F3" s="126">
        <v>30</v>
      </c>
      <c r="G3" s="120">
        <v>1440800</v>
      </c>
      <c r="H3" s="121">
        <f>+(1390000/30)*F3</f>
        <v>1390000</v>
      </c>
      <c r="I3" s="121">
        <f>+(((1390000*92%)+162000)/30)*F3</f>
        <v>1440800</v>
      </c>
      <c r="J3" s="121">
        <f t="shared" si="0"/>
        <v>0</v>
      </c>
      <c r="K3" s="121" t="s">
        <v>548</v>
      </c>
      <c r="L3" s="127" t="s">
        <v>341</v>
      </c>
      <c r="M3" s="125"/>
      <c r="N3" s="125"/>
      <c r="O3" s="125"/>
      <c r="P3" s="125"/>
    </row>
    <row r="4" spans="1:16" ht="15" customHeight="1">
      <c r="A4" s="158" t="s">
        <v>286</v>
      </c>
      <c r="B4" s="129" t="s">
        <v>17</v>
      </c>
      <c r="C4" s="132">
        <v>5026864</v>
      </c>
      <c r="D4" s="133" t="s">
        <v>288</v>
      </c>
      <c r="E4" s="118">
        <v>45369</v>
      </c>
      <c r="F4" s="139">
        <v>30</v>
      </c>
      <c r="G4" s="121">
        <v>1358000</v>
      </c>
      <c r="H4" s="121">
        <f>+(1300000/30)*F4</f>
        <v>1300000</v>
      </c>
      <c r="I4" s="121">
        <f>+(((1300000*92%)+162000)/30)*F4</f>
        <v>1358000</v>
      </c>
      <c r="J4" s="121">
        <f t="shared" si="0"/>
        <v>0</v>
      </c>
      <c r="K4" s="121" t="s">
        <v>547</v>
      </c>
      <c r="L4" s="127" t="s">
        <v>259</v>
      </c>
      <c r="M4" s="125"/>
      <c r="N4" s="125"/>
      <c r="O4" s="125"/>
      <c r="P4" s="125"/>
    </row>
    <row r="5" spans="1:16" ht="15" customHeight="1">
      <c r="A5" s="124" t="s">
        <v>386</v>
      </c>
      <c r="B5" s="124" t="s">
        <v>17</v>
      </c>
      <c r="C5" s="117">
        <v>6089430</v>
      </c>
      <c r="D5" s="125" t="s">
        <v>389</v>
      </c>
      <c r="E5" s="116">
        <v>45374</v>
      </c>
      <c r="F5" s="126">
        <v>30</v>
      </c>
      <c r="G5" s="121">
        <v>1358000</v>
      </c>
      <c r="H5" s="121">
        <f>+(1300000/30)*F5</f>
        <v>1300000</v>
      </c>
      <c r="I5" s="121">
        <f>+(((1300000*92%)+162000)/30)*F5</f>
        <v>1358000</v>
      </c>
      <c r="J5" s="121">
        <f t="shared" si="0"/>
        <v>0</v>
      </c>
      <c r="K5" s="121" t="s">
        <v>547</v>
      </c>
      <c r="L5" s="127" t="s">
        <v>341</v>
      </c>
      <c r="M5" s="125"/>
      <c r="N5" s="125"/>
      <c r="O5" s="125"/>
      <c r="P5" s="125"/>
    </row>
    <row r="6" spans="1:16" ht="15" customHeight="1">
      <c r="A6" s="75" t="s">
        <v>413</v>
      </c>
      <c r="B6" s="114" t="s">
        <v>373</v>
      </c>
      <c r="C6" s="130">
        <v>10944616</v>
      </c>
      <c r="D6" s="131" t="s">
        <v>535</v>
      </c>
      <c r="E6" s="118">
        <v>45392</v>
      </c>
      <c r="F6" s="151">
        <v>21</v>
      </c>
      <c r="G6" s="121">
        <v>1008560</v>
      </c>
      <c r="H6" s="121">
        <f>+(1390000/30)*F6</f>
        <v>973000</v>
      </c>
      <c r="I6" s="121">
        <f>+(((1390000*92%)+162000)/30)*F6</f>
        <v>1008560</v>
      </c>
      <c r="J6" s="121">
        <f t="shared" si="0"/>
        <v>0</v>
      </c>
      <c r="K6" s="121" t="s">
        <v>552</v>
      </c>
      <c r="L6" s="127"/>
      <c r="M6" s="125"/>
      <c r="N6" s="125"/>
      <c r="O6" s="125"/>
      <c r="P6" s="125"/>
    </row>
    <row r="7" spans="1:16">
      <c r="A7" s="128" t="s">
        <v>320</v>
      </c>
      <c r="B7" s="131" t="s">
        <v>373</v>
      </c>
      <c r="C7" s="130">
        <v>12753966</v>
      </c>
      <c r="D7" s="131" t="s">
        <v>324</v>
      </c>
      <c r="E7" s="135">
        <v>45369</v>
      </c>
      <c r="F7" s="136">
        <v>30</v>
      </c>
      <c r="G7" s="137">
        <v>1440800</v>
      </c>
      <c r="H7" s="121">
        <f>+(1390000/30)*F7</f>
        <v>1390000</v>
      </c>
      <c r="I7" s="121">
        <f>+(((1390000*92%)+162000)/30)*F7</f>
        <v>1440800</v>
      </c>
      <c r="J7" s="121">
        <f t="shared" si="0"/>
        <v>0</v>
      </c>
      <c r="K7" s="137" t="s">
        <v>547</v>
      </c>
      <c r="L7" s="138" t="s">
        <v>306</v>
      </c>
      <c r="M7" s="131"/>
      <c r="N7" s="131"/>
      <c r="O7" s="131"/>
      <c r="P7" s="125"/>
    </row>
    <row r="8" spans="1:16">
      <c r="A8" s="161" t="s">
        <v>1390</v>
      </c>
      <c r="B8" s="131" t="s">
        <v>373</v>
      </c>
      <c r="C8" s="132">
        <v>14191476</v>
      </c>
      <c r="D8" s="133" t="s">
        <v>437</v>
      </c>
      <c r="E8" s="116">
        <v>45369</v>
      </c>
      <c r="F8" s="126">
        <v>30</v>
      </c>
      <c r="G8" s="134">
        <v>1440800</v>
      </c>
      <c r="H8" s="121">
        <f>+(1390000/30)*F8</f>
        <v>1390000</v>
      </c>
      <c r="I8" s="121">
        <f>+(((1390000*92%)+162000)/30)*F8</f>
        <v>1440800</v>
      </c>
      <c r="J8" s="121">
        <f t="shared" si="0"/>
        <v>0</v>
      </c>
      <c r="K8" s="134" t="s">
        <v>548</v>
      </c>
      <c r="L8" s="129" t="s">
        <v>408</v>
      </c>
      <c r="M8" s="133"/>
      <c r="N8" s="133"/>
      <c r="O8" s="133"/>
      <c r="P8" s="125"/>
    </row>
    <row r="9" spans="1:16" ht="15" customHeight="1">
      <c r="A9" s="128" t="s">
        <v>328</v>
      </c>
      <c r="B9" s="131" t="s">
        <v>302</v>
      </c>
      <c r="C9" s="130">
        <v>19406447</v>
      </c>
      <c r="D9" s="131" t="s">
        <v>338</v>
      </c>
      <c r="E9" s="135">
        <v>45369</v>
      </c>
      <c r="F9" s="136">
        <v>30</v>
      </c>
      <c r="G9" s="137">
        <v>1680920</v>
      </c>
      <c r="H9" s="121">
        <f>+(1401000/30)*F9</f>
        <v>1401000</v>
      </c>
      <c r="I9" s="121">
        <f>+(((1401000*92%)+(162000+135000+95000))/30)*F9</f>
        <v>1680920</v>
      </c>
      <c r="J9" s="121">
        <f t="shared" si="0"/>
        <v>0</v>
      </c>
      <c r="K9" s="137" t="s">
        <v>548</v>
      </c>
      <c r="L9" s="138" t="s">
        <v>306</v>
      </c>
      <c r="M9" s="131"/>
      <c r="N9" s="131"/>
      <c r="O9" s="131"/>
      <c r="P9" s="125"/>
    </row>
    <row r="10" spans="1:16">
      <c r="A10" s="161" t="s">
        <v>406</v>
      </c>
      <c r="B10" s="133" t="s">
        <v>17</v>
      </c>
      <c r="C10" s="132">
        <v>20485336</v>
      </c>
      <c r="D10" s="133" t="s">
        <v>407</v>
      </c>
      <c r="E10" s="116">
        <v>45369</v>
      </c>
      <c r="F10" s="126">
        <v>30</v>
      </c>
      <c r="G10" s="134">
        <v>1358000</v>
      </c>
      <c r="H10" s="121">
        <f t="shared" ref="H10:H56" si="1">+(1300000/30)*F10</f>
        <v>1300000</v>
      </c>
      <c r="I10" s="121">
        <f t="shared" ref="I10:I56" si="2">+(((1300000*92%)+162000)/30)*F10</f>
        <v>1358000</v>
      </c>
      <c r="J10" s="121">
        <f t="shared" si="0"/>
        <v>0</v>
      </c>
      <c r="K10" s="134" t="s">
        <v>548</v>
      </c>
      <c r="L10" s="129" t="s">
        <v>408</v>
      </c>
      <c r="M10" s="133"/>
      <c r="N10" s="133"/>
      <c r="O10" s="133"/>
      <c r="P10" s="125"/>
    </row>
    <row r="11" spans="1:16">
      <c r="A11" s="161" t="s">
        <v>413</v>
      </c>
      <c r="B11" s="129" t="s">
        <v>17</v>
      </c>
      <c r="C11" s="132">
        <v>21119479</v>
      </c>
      <c r="D11" s="133" t="s">
        <v>416</v>
      </c>
      <c r="E11" s="116">
        <v>45369</v>
      </c>
      <c r="F11" s="126">
        <v>30</v>
      </c>
      <c r="G11" s="134">
        <v>1358000</v>
      </c>
      <c r="H11" s="121">
        <f t="shared" si="1"/>
        <v>1300000</v>
      </c>
      <c r="I11" s="121">
        <f t="shared" si="2"/>
        <v>1358000</v>
      </c>
      <c r="J11" s="121">
        <f t="shared" si="0"/>
        <v>0</v>
      </c>
      <c r="K11" s="134" t="s">
        <v>548</v>
      </c>
      <c r="L11" s="129" t="s">
        <v>408</v>
      </c>
      <c r="M11" s="133"/>
      <c r="N11" s="133"/>
      <c r="O11" s="133"/>
      <c r="P11" s="125"/>
    </row>
    <row r="12" spans="1:16">
      <c r="A12" s="158" t="s">
        <v>328</v>
      </c>
      <c r="B12" s="131" t="s">
        <v>17</v>
      </c>
      <c r="C12" s="130">
        <v>21147562</v>
      </c>
      <c r="D12" s="131" t="s">
        <v>335</v>
      </c>
      <c r="E12" s="135">
        <v>45374</v>
      </c>
      <c r="F12" s="136">
        <v>30</v>
      </c>
      <c r="G12" s="121">
        <v>1358000</v>
      </c>
      <c r="H12" s="121">
        <f t="shared" si="1"/>
        <v>1300000</v>
      </c>
      <c r="I12" s="121">
        <f t="shared" si="2"/>
        <v>1358000</v>
      </c>
      <c r="J12" s="121">
        <f t="shared" si="0"/>
        <v>0</v>
      </c>
      <c r="K12" s="121" t="s">
        <v>550</v>
      </c>
      <c r="L12" s="138" t="s">
        <v>306</v>
      </c>
      <c r="M12" s="131"/>
      <c r="N12" s="131"/>
      <c r="O12" s="131"/>
      <c r="P12" s="125"/>
    </row>
    <row r="13" spans="1:16" s="152" customFormat="1">
      <c r="A13" s="158" t="s">
        <v>286</v>
      </c>
      <c r="B13" s="129" t="s">
        <v>17</v>
      </c>
      <c r="C13" s="130">
        <v>24176443</v>
      </c>
      <c r="D13" s="131" t="s">
        <v>289</v>
      </c>
      <c r="E13" s="118">
        <v>45369</v>
      </c>
      <c r="F13" s="139">
        <v>30</v>
      </c>
      <c r="G13" s="121">
        <v>1358000</v>
      </c>
      <c r="H13" s="121">
        <f t="shared" si="1"/>
        <v>1300000</v>
      </c>
      <c r="I13" s="121">
        <f t="shared" si="2"/>
        <v>1358000</v>
      </c>
      <c r="J13" s="121">
        <f t="shared" si="0"/>
        <v>0</v>
      </c>
      <c r="K13" s="121" t="s">
        <v>548</v>
      </c>
      <c r="L13" s="127" t="s">
        <v>259</v>
      </c>
      <c r="M13" s="125"/>
      <c r="N13" s="125"/>
      <c r="O13" s="125"/>
      <c r="P13" s="125"/>
    </row>
    <row r="14" spans="1:16">
      <c r="A14" s="157" t="s">
        <v>257</v>
      </c>
      <c r="B14" s="129" t="s">
        <v>17</v>
      </c>
      <c r="C14" s="130">
        <v>26228331</v>
      </c>
      <c r="D14" s="131" t="s">
        <v>258</v>
      </c>
      <c r="E14" s="118">
        <v>45369</v>
      </c>
      <c r="F14" s="139">
        <v>30</v>
      </c>
      <c r="G14" s="121">
        <v>1358000</v>
      </c>
      <c r="H14" s="121">
        <f t="shared" si="1"/>
        <v>1300000</v>
      </c>
      <c r="I14" s="121">
        <f t="shared" si="2"/>
        <v>1358000</v>
      </c>
      <c r="J14" s="121">
        <f t="shared" si="0"/>
        <v>0</v>
      </c>
      <c r="K14" s="121" t="s">
        <v>547</v>
      </c>
      <c r="L14" s="127" t="s">
        <v>259</v>
      </c>
      <c r="M14" s="125"/>
      <c r="N14" s="125"/>
      <c r="O14" s="125"/>
      <c r="P14" s="125"/>
    </row>
    <row r="15" spans="1:16">
      <c r="A15" s="158" t="s">
        <v>298</v>
      </c>
      <c r="B15" s="131" t="s">
        <v>17</v>
      </c>
      <c r="C15" s="130">
        <v>28057943</v>
      </c>
      <c r="D15" s="131" t="s">
        <v>514</v>
      </c>
      <c r="E15" s="118">
        <v>45369</v>
      </c>
      <c r="F15" s="139">
        <v>30</v>
      </c>
      <c r="G15" s="121">
        <v>1358000</v>
      </c>
      <c r="H15" s="121">
        <f t="shared" si="1"/>
        <v>1300000</v>
      </c>
      <c r="I15" s="121">
        <f t="shared" si="2"/>
        <v>1358000</v>
      </c>
      <c r="J15" s="121">
        <f t="shared" si="0"/>
        <v>0</v>
      </c>
      <c r="K15" s="121" t="s">
        <v>548</v>
      </c>
      <c r="L15" s="127" t="s">
        <v>259</v>
      </c>
      <c r="M15" s="125"/>
      <c r="N15" s="125"/>
      <c r="O15" s="125"/>
      <c r="P15" s="125"/>
    </row>
    <row r="16" spans="1:16">
      <c r="A16" s="124" t="s">
        <v>420</v>
      </c>
      <c r="B16" s="133" t="s">
        <v>17</v>
      </c>
      <c r="C16" s="132">
        <v>30225706</v>
      </c>
      <c r="D16" s="133" t="s">
        <v>421</v>
      </c>
      <c r="E16" s="116">
        <v>45369</v>
      </c>
      <c r="F16" s="126">
        <v>30</v>
      </c>
      <c r="G16" s="134">
        <v>1358000</v>
      </c>
      <c r="H16" s="121">
        <f t="shared" si="1"/>
        <v>1300000</v>
      </c>
      <c r="I16" s="121">
        <f t="shared" si="2"/>
        <v>1358000</v>
      </c>
      <c r="J16" s="121">
        <f t="shared" si="0"/>
        <v>0</v>
      </c>
      <c r="K16" s="134" t="s">
        <v>551</v>
      </c>
      <c r="L16" s="129" t="s">
        <v>408</v>
      </c>
      <c r="M16" s="133"/>
      <c r="N16" s="133"/>
      <c r="O16" s="133"/>
      <c r="P16" s="125"/>
    </row>
    <row r="17" spans="1:16">
      <c r="A17" s="158" t="s">
        <v>317</v>
      </c>
      <c r="B17" s="131" t="s">
        <v>17</v>
      </c>
      <c r="C17" s="130">
        <v>34951119</v>
      </c>
      <c r="D17" s="131" t="s">
        <v>319</v>
      </c>
      <c r="E17" s="135">
        <v>45369</v>
      </c>
      <c r="F17" s="136">
        <v>30</v>
      </c>
      <c r="G17" s="137">
        <v>1358000</v>
      </c>
      <c r="H17" s="121">
        <f t="shared" si="1"/>
        <v>1300000</v>
      </c>
      <c r="I17" s="121">
        <f t="shared" si="2"/>
        <v>1358000</v>
      </c>
      <c r="J17" s="121">
        <f t="shared" si="0"/>
        <v>0</v>
      </c>
      <c r="K17" s="137" t="s">
        <v>547</v>
      </c>
      <c r="L17" s="138" t="s">
        <v>306</v>
      </c>
      <c r="M17" s="131"/>
      <c r="N17" s="131"/>
      <c r="O17" s="131"/>
      <c r="P17" s="125"/>
    </row>
    <row r="18" spans="1:16">
      <c r="A18" s="161" t="s">
        <v>339</v>
      </c>
      <c r="B18" s="124" t="s">
        <v>17</v>
      </c>
      <c r="C18" s="117">
        <v>35602050</v>
      </c>
      <c r="D18" s="125" t="s">
        <v>344</v>
      </c>
      <c r="E18" s="116">
        <v>45369</v>
      </c>
      <c r="F18" s="126">
        <v>30</v>
      </c>
      <c r="G18" s="120">
        <v>1358000</v>
      </c>
      <c r="H18" s="121">
        <f t="shared" si="1"/>
        <v>1300000</v>
      </c>
      <c r="I18" s="121">
        <f t="shared" si="2"/>
        <v>1358000</v>
      </c>
      <c r="J18" s="121">
        <f t="shared" si="0"/>
        <v>0</v>
      </c>
      <c r="K18" s="121" t="s">
        <v>553</v>
      </c>
      <c r="L18" s="127" t="s">
        <v>341</v>
      </c>
      <c r="M18" s="125"/>
      <c r="N18" s="125"/>
      <c r="O18" s="125"/>
      <c r="P18" s="125"/>
    </row>
    <row r="19" spans="1:16">
      <c r="A19" s="161" t="s">
        <v>339</v>
      </c>
      <c r="B19" s="124" t="s">
        <v>17</v>
      </c>
      <c r="C19" s="117">
        <v>36466591</v>
      </c>
      <c r="D19" s="146" t="s">
        <v>522</v>
      </c>
      <c r="E19" s="116">
        <v>45369</v>
      </c>
      <c r="F19" s="126">
        <v>30</v>
      </c>
      <c r="G19" s="121">
        <v>1358000</v>
      </c>
      <c r="H19" s="121">
        <f t="shared" si="1"/>
        <v>1300000</v>
      </c>
      <c r="I19" s="121">
        <f t="shared" si="2"/>
        <v>1358000</v>
      </c>
      <c r="J19" s="121">
        <f t="shared" si="0"/>
        <v>0</v>
      </c>
      <c r="K19" s="121" t="s">
        <v>548</v>
      </c>
      <c r="L19" s="127" t="s">
        <v>341</v>
      </c>
      <c r="M19" s="125"/>
      <c r="N19" s="125"/>
      <c r="O19" s="125"/>
      <c r="P19" s="125"/>
    </row>
    <row r="20" spans="1:16">
      <c r="A20" s="161" t="s">
        <v>339</v>
      </c>
      <c r="B20" s="124" t="s">
        <v>17</v>
      </c>
      <c r="C20" s="117">
        <v>37342544</v>
      </c>
      <c r="D20" s="125" t="s">
        <v>362</v>
      </c>
      <c r="E20" s="116">
        <v>45369</v>
      </c>
      <c r="F20" s="126">
        <v>30</v>
      </c>
      <c r="G20" s="121">
        <v>1358000</v>
      </c>
      <c r="H20" s="121">
        <f t="shared" si="1"/>
        <v>1300000</v>
      </c>
      <c r="I20" s="121">
        <f t="shared" si="2"/>
        <v>1358000</v>
      </c>
      <c r="J20" s="121">
        <f t="shared" si="0"/>
        <v>0</v>
      </c>
      <c r="K20" s="121" t="s">
        <v>548</v>
      </c>
      <c r="L20" s="127" t="s">
        <v>341</v>
      </c>
      <c r="M20" s="125"/>
      <c r="N20" s="125"/>
      <c r="O20" s="125"/>
      <c r="P20" s="125"/>
    </row>
    <row r="21" spans="1:16">
      <c r="A21" s="124" t="s">
        <v>420</v>
      </c>
      <c r="B21" s="133" t="s">
        <v>423</v>
      </c>
      <c r="C21" s="132">
        <v>39582655</v>
      </c>
      <c r="D21" s="133" t="s">
        <v>431</v>
      </c>
      <c r="E21" s="116">
        <v>45369</v>
      </c>
      <c r="F21" s="126">
        <v>30</v>
      </c>
      <c r="G21" s="134">
        <v>1358000</v>
      </c>
      <c r="H21" s="121">
        <f t="shared" si="1"/>
        <v>1300000</v>
      </c>
      <c r="I21" s="121">
        <f t="shared" si="2"/>
        <v>1358000</v>
      </c>
      <c r="J21" s="121">
        <f t="shared" si="0"/>
        <v>0</v>
      </c>
      <c r="K21" s="134" t="s">
        <v>548</v>
      </c>
      <c r="L21" s="129" t="s">
        <v>408</v>
      </c>
      <c r="M21" s="133"/>
      <c r="N21" s="133"/>
      <c r="O21" s="133"/>
      <c r="P21" s="125"/>
    </row>
    <row r="22" spans="1:16">
      <c r="A22" s="124" t="s">
        <v>386</v>
      </c>
      <c r="B22" s="124" t="s">
        <v>17</v>
      </c>
      <c r="C22" s="117">
        <v>39659470</v>
      </c>
      <c r="D22" s="125" t="s">
        <v>517</v>
      </c>
      <c r="E22" s="116">
        <v>45369</v>
      </c>
      <c r="F22" s="126">
        <v>30</v>
      </c>
      <c r="G22" s="121">
        <v>1358000</v>
      </c>
      <c r="H22" s="121">
        <f t="shared" si="1"/>
        <v>1300000</v>
      </c>
      <c r="I22" s="121">
        <f t="shared" si="2"/>
        <v>1358000</v>
      </c>
      <c r="J22" s="121">
        <f t="shared" si="0"/>
        <v>0</v>
      </c>
      <c r="K22" s="121" t="s">
        <v>547</v>
      </c>
      <c r="L22" s="127" t="s">
        <v>341</v>
      </c>
      <c r="M22" s="125"/>
      <c r="N22" s="125"/>
      <c r="O22" s="125"/>
      <c r="P22" s="125"/>
    </row>
    <row r="23" spans="1:16">
      <c r="A23" s="158" t="s">
        <v>320</v>
      </c>
      <c r="B23" s="131" t="s">
        <v>17</v>
      </c>
      <c r="C23" s="130">
        <v>39798258</v>
      </c>
      <c r="D23" s="131" t="s">
        <v>323</v>
      </c>
      <c r="E23" s="135">
        <v>45369</v>
      </c>
      <c r="F23" s="136">
        <v>30</v>
      </c>
      <c r="G23" s="137">
        <v>1358000</v>
      </c>
      <c r="H23" s="121">
        <f t="shared" si="1"/>
        <v>1300000</v>
      </c>
      <c r="I23" s="121">
        <f t="shared" si="2"/>
        <v>1358000</v>
      </c>
      <c r="J23" s="121">
        <f t="shared" si="0"/>
        <v>0</v>
      </c>
      <c r="K23" s="137" t="s">
        <v>548</v>
      </c>
      <c r="L23" s="138" t="s">
        <v>306</v>
      </c>
      <c r="M23" s="131"/>
      <c r="N23" s="131"/>
      <c r="O23" s="131"/>
      <c r="P23" s="125"/>
    </row>
    <row r="24" spans="1:16">
      <c r="A24" s="161" t="s">
        <v>339</v>
      </c>
      <c r="B24" s="124" t="s">
        <v>17</v>
      </c>
      <c r="C24" s="117">
        <v>39801161</v>
      </c>
      <c r="D24" s="125" t="s">
        <v>349</v>
      </c>
      <c r="E24" s="116">
        <v>45371</v>
      </c>
      <c r="F24" s="126">
        <v>30</v>
      </c>
      <c r="G24" s="121">
        <v>1358000</v>
      </c>
      <c r="H24" s="121">
        <f t="shared" si="1"/>
        <v>1300000</v>
      </c>
      <c r="I24" s="121">
        <f t="shared" si="2"/>
        <v>1358000</v>
      </c>
      <c r="J24" s="121">
        <f t="shared" si="0"/>
        <v>0</v>
      </c>
      <c r="K24" s="121" t="s">
        <v>551</v>
      </c>
      <c r="L24" s="127" t="s">
        <v>341</v>
      </c>
      <c r="M24" s="125"/>
      <c r="N24" s="125"/>
      <c r="O24" s="125"/>
      <c r="P24" s="125"/>
    </row>
    <row r="25" spans="1:16">
      <c r="A25" s="158" t="s">
        <v>262</v>
      </c>
      <c r="B25" s="133" t="s">
        <v>17</v>
      </c>
      <c r="C25" s="130">
        <v>39802794</v>
      </c>
      <c r="D25" s="131" t="s">
        <v>268</v>
      </c>
      <c r="E25" s="118">
        <v>45369</v>
      </c>
      <c r="F25" s="139">
        <v>30</v>
      </c>
      <c r="G25" s="121">
        <v>1358000</v>
      </c>
      <c r="H25" s="121">
        <f t="shared" si="1"/>
        <v>1300000</v>
      </c>
      <c r="I25" s="121">
        <f t="shared" si="2"/>
        <v>1358000</v>
      </c>
      <c r="J25" s="121">
        <f t="shared" si="0"/>
        <v>0</v>
      </c>
      <c r="K25" s="121" t="s">
        <v>548</v>
      </c>
      <c r="L25" s="127" t="s">
        <v>259</v>
      </c>
      <c r="M25" s="125"/>
      <c r="N25" s="125"/>
      <c r="O25" s="125"/>
      <c r="P25" s="125"/>
    </row>
    <row r="26" spans="1:16">
      <c r="A26" s="122" t="s">
        <v>406</v>
      </c>
      <c r="B26" s="131" t="s">
        <v>17</v>
      </c>
      <c r="C26" s="132">
        <v>41932330</v>
      </c>
      <c r="D26" s="133" t="s">
        <v>474</v>
      </c>
      <c r="E26" s="116">
        <v>45371</v>
      </c>
      <c r="F26" s="140">
        <v>30</v>
      </c>
      <c r="G26" s="144">
        <v>1358000</v>
      </c>
      <c r="H26" s="121">
        <f t="shared" si="1"/>
        <v>1300000</v>
      </c>
      <c r="I26" s="121">
        <f t="shared" si="2"/>
        <v>1358000</v>
      </c>
      <c r="J26" s="121">
        <f t="shared" si="0"/>
        <v>0</v>
      </c>
      <c r="K26" s="144" t="s">
        <v>549</v>
      </c>
      <c r="L26" s="79"/>
      <c r="M26" s="125"/>
      <c r="N26" s="125"/>
      <c r="O26" s="125"/>
      <c r="P26" s="125"/>
    </row>
    <row r="27" spans="1:16">
      <c r="A27" s="161" t="s">
        <v>339</v>
      </c>
      <c r="B27" s="124" t="s">
        <v>17</v>
      </c>
      <c r="C27" s="117">
        <v>51837271</v>
      </c>
      <c r="D27" s="125" t="s">
        <v>367</v>
      </c>
      <c r="E27" s="116">
        <v>45369</v>
      </c>
      <c r="F27" s="126">
        <v>30</v>
      </c>
      <c r="G27" s="121">
        <v>1358000</v>
      </c>
      <c r="H27" s="121">
        <f t="shared" si="1"/>
        <v>1300000</v>
      </c>
      <c r="I27" s="121">
        <f t="shared" si="2"/>
        <v>1358000</v>
      </c>
      <c r="J27" s="121">
        <f t="shared" si="0"/>
        <v>0</v>
      </c>
      <c r="K27" s="121" t="s">
        <v>548</v>
      </c>
      <c r="L27" s="127" t="s">
        <v>341</v>
      </c>
      <c r="M27" s="125"/>
      <c r="N27" s="125"/>
      <c r="O27" s="125"/>
      <c r="P27" s="125"/>
    </row>
    <row r="28" spans="1:16">
      <c r="A28" s="75" t="s">
        <v>339</v>
      </c>
      <c r="B28" s="114" t="s">
        <v>17</v>
      </c>
      <c r="C28" s="130">
        <v>51909861</v>
      </c>
      <c r="D28" s="131" t="s">
        <v>527</v>
      </c>
      <c r="E28" s="118">
        <v>45407</v>
      </c>
      <c r="F28" s="151">
        <v>6</v>
      </c>
      <c r="G28" s="121">
        <v>271600</v>
      </c>
      <c r="H28" s="121">
        <f t="shared" si="1"/>
        <v>260000</v>
      </c>
      <c r="I28" s="121">
        <f t="shared" si="2"/>
        <v>271600</v>
      </c>
      <c r="J28" s="121">
        <f t="shared" si="0"/>
        <v>0</v>
      </c>
      <c r="K28" s="121" t="s">
        <v>548</v>
      </c>
      <c r="L28" s="127"/>
      <c r="M28" s="125"/>
      <c r="N28" s="125"/>
      <c r="O28" s="125"/>
      <c r="P28" s="125"/>
    </row>
    <row r="29" spans="1:16">
      <c r="A29" s="75" t="s">
        <v>262</v>
      </c>
      <c r="B29" s="114" t="s">
        <v>17</v>
      </c>
      <c r="C29" s="130">
        <v>51921922</v>
      </c>
      <c r="D29" s="131" t="s">
        <v>531</v>
      </c>
      <c r="E29" s="145">
        <v>45404</v>
      </c>
      <c r="F29" s="151">
        <v>9</v>
      </c>
      <c r="G29" s="121">
        <v>407400</v>
      </c>
      <c r="H29" s="121">
        <f t="shared" si="1"/>
        <v>390000</v>
      </c>
      <c r="I29" s="121">
        <f t="shared" si="2"/>
        <v>407400</v>
      </c>
      <c r="J29" s="121">
        <f t="shared" si="0"/>
        <v>0</v>
      </c>
      <c r="K29" s="121" t="s">
        <v>548</v>
      </c>
      <c r="L29" s="127"/>
      <c r="M29" s="125"/>
      <c r="N29" s="125"/>
      <c r="O29" s="125"/>
      <c r="P29" s="125"/>
    </row>
    <row r="30" spans="1:16">
      <c r="A30" s="124" t="s">
        <v>386</v>
      </c>
      <c r="B30" s="124" t="s">
        <v>17</v>
      </c>
      <c r="C30" s="117">
        <v>51944258</v>
      </c>
      <c r="D30" s="141" t="s">
        <v>395</v>
      </c>
      <c r="E30" s="116">
        <v>45369</v>
      </c>
      <c r="F30" s="126">
        <v>30</v>
      </c>
      <c r="G30" s="121">
        <v>1358000</v>
      </c>
      <c r="H30" s="121">
        <f t="shared" si="1"/>
        <v>1300000</v>
      </c>
      <c r="I30" s="121">
        <f t="shared" si="2"/>
        <v>1358000</v>
      </c>
      <c r="J30" s="121">
        <f t="shared" si="0"/>
        <v>0</v>
      </c>
      <c r="K30" s="121" t="s">
        <v>548</v>
      </c>
      <c r="L30" s="127" t="s">
        <v>341</v>
      </c>
      <c r="M30" s="125"/>
      <c r="N30" s="125"/>
      <c r="O30" s="125"/>
      <c r="P30" s="125"/>
    </row>
    <row r="31" spans="1:16">
      <c r="A31" s="161" t="s">
        <v>442</v>
      </c>
      <c r="B31" s="129" t="s">
        <v>423</v>
      </c>
      <c r="C31" s="132">
        <v>51970521</v>
      </c>
      <c r="D31" s="133" t="s">
        <v>443</v>
      </c>
      <c r="E31" s="116">
        <v>45369</v>
      </c>
      <c r="F31" s="126">
        <v>30</v>
      </c>
      <c r="G31" s="134">
        <v>1358000</v>
      </c>
      <c r="H31" s="121">
        <f t="shared" si="1"/>
        <v>1300000</v>
      </c>
      <c r="I31" s="121">
        <f t="shared" si="2"/>
        <v>1358000</v>
      </c>
      <c r="J31" s="121">
        <f t="shared" si="0"/>
        <v>0</v>
      </c>
      <c r="K31" s="134" t="s">
        <v>547</v>
      </c>
      <c r="L31" s="129" t="s">
        <v>408</v>
      </c>
      <c r="M31" s="133"/>
      <c r="N31" s="133"/>
      <c r="O31" s="133"/>
      <c r="P31" s="73" t="s">
        <v>560</v>
      </c>
    </row>
    <row r="32" spans="1:16">
      <c r="A32" s="161" t="s">
        <v>413</v>
      </c>
      <c r="B32" s="129" t="s">
        <v>17</v>
      </c>
      <c r="C32" s="132">
        <v>51983032</v>
      </c>
      <c r="D32" s="133" t="s">
        <v>419</v>
      </c>
      <c r="E32" s="116">
        <v>45369</v>
      </c>
      <c r="F32" s="126">
        <v>30</v>
      </c>
      <c r="G32" s="134">
        <v>1358000</v>
      </c>
      <c r="H32" s="121">
        <f t="shared" si="1"/>
        <v>1300000</v>
      </c>
      <c r="I32" s="121">
        <f t="shared" si="2"/>
        <v>1358000</v>
      </c>
      <c r="J32" s="121">
        <f t="shared" si="0"/>
        <v>0</v>
      </c>
      <c r="K32" s="134" t="s">
        <v>548</v>
      </c>
      <c r="L32" s="129" t="s">
        <v>408</v>
      </c>
      <c r="M32" s="133"/>
      <c r="N32" s="133"/>
      <c r="O32" s="133"/>
      <c r="P32" s="125"/>
    </row>
    <row r="33" spans="1:16">
      <c r="A33" s="158" t="s">
        <v>274</v>
      </c>
      <c r="B33" s="131" t="s">
        <v>423</v>
      </c>
      <c r="C33" s="130">
        <v>52028199</v>
      </c>
      <c r="D33" s="131" t="s">
        <v>276</v>
      </c>
      <c r="E33" s="145">
        <v>45371</v>
      </c>
      <c r="F33" s="139">
        <v>30</v>
      </c>
      <c r="G33" s="121">
        <v>1358000</v>
      </c>
      <c r="H33" s="121">
        <f t="shared" si="1"/>
        <v>1300000</v>
      </c>
      <c r="I33" s="121">
        <f t="shared" si="2"/>
        <v>1358000</v>
      </c>
      <c r="J33" s="121">
        <f t="shared" si="0"/>
        <v>0</v>
      </c>
      <c r="K33" s="121" t="s">
        <v>510</v>
      </c>
      <c r="L33" s="127" t="s">
        <v>259</v>
      </c>
      <c r="M33" s="125"/>
      <c r="N33" s="125"/>
      <c r="O33" s="125"/>
      <c r="P33" s="125"/>
    </row>
    <row r="34" spans="1:16">
      <c r="A34" s="161" t="s">
        <v>432</v>
      </c>
      <c r="B34" s="129" t="s">
        <v>17</v>
      </c>
      <c r="C34" s="132">
        <v>52038209</v>
      </c>
      <c r="D34" s="133" t="s">
        <v>433</v>
      </c>
      <c r="E34" s="116">
        <v>45369</v>
      </c>
      <c r="F34" s="126">
        <v>30</v>
      </c>
      <c r="G34" s="134">
        <v>1358000</v>
      </c>
      <c r="H34" s="121">
        <f t="shared" si="1"/>
        <v>1300000</v>
      </c>
      <c r="I34" s="121">
        <f t="shared" si="2"/>
        <v>1358000</v>
      </c>
      <c r="J34" s="121">
        <f t="shared" ref="J34:J65" si="3">+G34-I34</f>
        <v>0</v>
      </c>
      <c r="K34" s="134" t="s">
        <v>548</v>
      </c>
      <c r="L34" s="129" t="s">
        <v>408</v>
      </c>
      <c r="M34" s="133"/>
      <c r="N34" s="133"/>
      <c r="O34" s="133"/>
      <c r="P34" s="125"/>
    </row>
    <row r="35" spans="1:16">
      <c r="A35" s="158" t="s">
        <v>298</v>
      </c>
      <c r="B35" s="131" t="s">
        <v>17</v>
      </c>
      <c r="C35" s="132">
        <v>52064422</v>
      </c>
      <c r="D35" s="133" t="s">
        <v>301</v>
      </c>
      <c r="E35" s="118">
        <v>45369</v>
      </c>
      <c r="F35" s="139">
        <v>30</v>
      </c>
      <c r="G35" s="121">
        <v>1358000</v>
      </c>
      <c r="H35" s="121">
        <f t="shared" si="1"/>
        <v>1300000</v>
      </c>
      <c r="I35" s="121">
        <f t="shared" si="2"/>
        <v>1358000</v>
      </c>
      <c r="J35" s="121">
        <f t="shared" si="3"/>
        <v>0</v>
      </c>
      <c r="K35" s="121" t="s">
        <v>548</v>
      </c>
      <c r="L35" s="127" t="s">
        <v>259</v>
      </c>
      <c r="M35" s="125"/>
      <c r="N35" s="125"/>
      <c r="O35" s="125"/>
      <c r="P35" s="125"/>
    </row>
    <row r="36" spans="1:16">
      <c r="A36" s="161" t="s">
        <v>339</v>
      </c>
      <c r="B36" s="124" t="s">
        <v>17</v>
      </c>
      <c r="C36" s="117">
        <v>52112939</v>
      </c>
      <c r="D36" s="125" t="s">
        <v>354</v>
      </c>
      <c r="E36" s="116">
        <v>45369</v>
      </c>
      <c r="F36" s="126">
        <v>30</v>
      </c>
      <c r="G36" s="121">
        <v>1358000</v>
      </c>
      <c r="H36" s="121">
        <f t="shared" si="1"/>
        <v>1300000</v>
      </c>
      <c r="I36" s="121">
        <f t="shared" si="2"/>
        <v>1358000</v>
      </c>
      <c r="J36" s="121">
        <f t="shared" si="3"/>
        <v>0</v>
      </c>
      <c r="K36" s="121" t="s">
        <v>552</v>
      </c>
      <c r="L36" s="127" t="s">
        <v>341</v>
      </c>
      <c r="M36" s="125"/>
      <c r="N36" s="125"/>
      <c r="O36" s="125"/>
      <c r="P36" s="125"/>
    </row>
    <row r="37" spans="1:16">
      <c r="A37" s="158" t="s">
        <v>269</v>
      </c>
      <c r="B37" s="131" t="s">
        <v>17</v>
      </c>
      <c r="C37" s="130">
        <v>52122597</v>
      </c>
      <c r="D37" s="131" t="s">
        <v>270</v>
      </c>
      <c r="E37" s="118">
        <v>45369</v>
      </c>
      <c r="F37" s="139">
        <v>30</v>
      </c>
      <c r="G37" s="121">
        <v>1358000</v>
      </c>
      <c r="H37" s="121">
        <f t="shared" si="1"/>
        <v>1300000</v>
      </c>
      <c r="I37" s="121">
        <f t="shared" si="2"/>
        <v>1358000</v>
      </c>
      <c r="J37" s="121">
        <f t="shared" si="3"/>
        <v>0</v>
      </c>
      <c r="K37" s="121" t="s">
        <v>548</v>
      </c>
      <c r="L37" s="127" t="s">
        <v>259</v>
      </c>
      <c r="M37" s="125"/>
      <c r="N37" s="125"/>
      <c r="O37" s="125"/>
      <c r="P37" s="73" t="s">
        <v>558</v>
      </c>
    </row>
    <row r="38" spans="1:16">
      <c r="A38" s="128" t="s">
        <v>304</v>
      </c>
      <c r="B38" s="131" t="s">
        <v>17</v>
      </c>
      <c r="C38" s="130">
        <v>52130077</v>
      </c>
      <c r="D38" s="131" t="s">
        <v>307</v>
      </c>
      <c r="E38" s="135">
        <v>45369</v>
      </c>
      <c r="F38" s="136">
        <v>30</v>
      </c>
      <c r="G38" s="137">
        <v>1358000</v>
      </c>
      <c r="H38" s="121">
        <f t="shared" si="1"/>
        <v>1300000</v>
      </c>
      <c r="I38" s="121">
        <f t="shared" si="2"/>
        <v>1358000</v>
      </c>
      <c r="J38" s="121">
        <f t="shared" si="3"/>
        <v>0</v>
      </c>
      <c r="K38" s="137" t="s">
        <v>547</v>
      </c>
      <c r="L38" s="138" t="s">
        <v>306</v>
      </c>
      <c r="M38" s="131"/>
      <c r="N38" s="131"/>
      <c r="O38" s="131"/>
      <c r="P38" s="125"/>
    </row>
    <row r="39" spans="1:16">
      <c r="A39" s="158" t="s">
        <v>262</v>
      </c>
      <c r="B39" s="124" t="s">
        <v>17</v>
      </c>
      <c r="C39" s="132">
        <v>52164356</v>
      </c>
      <c r="D39" s="133" t="s">
        <v>263</v>
      </c>
      <c r="E39" s="118">
        <v>45369</v>
      </c>
      <c r="F39" s="139">
        <v>30</v>
      </c>
      <c r="G39" s="121">
        <v>1358000</v>
      </c>
      <c r="H39" s="121">
        <f t="shared" si="1"/>
        <v>1300000</v>
      </c>
      <c r="I39" s="121">
        <f t="shared" si="2"/>
        <v>1358000</v>
      </c>
      <c r="J39" s="121">
        <f t="shared" si="3"/>
        <v>0</v>
      </c>
      <c r="K39" s="121" t="s">
        <v>548</v>
      </c>
      <c r="L39" s="127" t="s">
        <v>259</v>
      </c>
      <c r="M39" s="125"/>
      <c r="N39" s="125"/>
      <c r="O39" s="125"/>
      <c r="P39" s="125"/>
    </row>
    <row r="40" spans="1:16">
      <c r="A40" s="161" t="s">
        <v>406</v>
      </c>
      <c r="B40" s="133" t="s">
        <v>17</v>
      </c>
      <c r="C40" s="132">
        <v>52164364</v>
      </c>
      <c r="D40" s="133" t="s">
        <v>412</v>
      </c>
      <c r="E40" s="116">
        <v>45369</v>
      </c>
      <c r="F40" s="126">
        <v>30</v>
      </c>
      <c r="G40" s="134">
        <v>1358000</v>
      </c>
      <c r="H40" s="121">
        <f t="shared" si="1"/>
        <v>1300000</v>
      </c>
      <c r="I40" s="121">
        <f t="shared" si="2"/>
        <v>1358000</v>
      </c>
      <c r="J40" s="121">
        <f t="shared" si="3"/>
        <v>0</v>
      </c>
      <c r="K40" s="134" t="s">
        <v>548</v>
      </c>
      <c r="L40" s="129" t="s">
        <v>408</v>
      </c>
      <c r="M40" s="133"/>
      <c r="N40" s="133"/>
      <c r="O40" s="133"/>
      <c r="P40" s="73" t="s">
        <v>564</v>
      </c>
    </row>
    <row r="41" spans="1:16">
      <c r="A41" s="75" t="s">
        <v>413</v>
      </c>
      <c r="B41" s="97" t="s">
        <v>1403</v>
      </c>
      <c r="C41" s="117">
        <v>52229895</v>
      </c>
      <c r="D41" s="125" t="s">
        <v>537</v>
      </c>
      <c r="E41" s="119">
        <v>45385</v>
      </c>
      <c r="F41" s="151">
        <v>28</v>
      </c>
      <c r="G41" s="121">
        <v>1267466.6666666665</v>
      </c>
      <c r="H41" s="121">
        <f t="shared" si="1"/>
        <v>1213333.3333333335</v>
      </c>
      <c r="I41" s="121">
        <f t="shared" si="2"/>
        <v>1267466.6666666665</v>
      </c>
      <c r="J41" s="121">
        <f t="shared" si="3"/>
        <v>0</v>
      </c>
      <c r="K41" s="121" t="s">
        <v>547</v>
      </c>
      <c r="L41" s="79"/>
      <c r="M41" s="125"/>
      <c r="N41" s="125"/>
      <c r="O41" s="125"/>
      <c r="P41" s="125"/>
    </row>
    <row r="42" spans="1:16">
      <c r="A42" s="161" t="s">
        <v>1392</v>
      </c>
      <c r="B42" s="129" t="s">
        <v>423</v>
      </c>
      <c r="C42" s="132">
        <v>52239435</v>
      </c>
      <c r="D42" s="133" t="s">
        <v>523</v>
      </c>
      <c r="E42" s="116">
        <v>45369</v>
      </c>
      <c r="F42" s="126">
        <v>30</v>
      </c>
      <c r="G42" s="134">
        <v>1358000</v>
      </c>
      <c r="H42" s="121">
        <f t="shared" si="1"/>
        <v>1300000</v>
      </c>
      <c r="I42" s="121">
        <f t="shared" si="2"/>
        <v>1358000</v>
      </c>
      <c r="J42" s="121">
        <f t="shared" si="3"/>
        <v>0</v>
      </c>
      <c r="K42" s="134" t="s">
        <v>548</v>
      </c>
      <c r="L42" s="129" t="s">
        <v>408</v>
      </c>
      <c r="M42" s="133"/>
      <c r="N42" s="133"/>
      <c r="O42" s="133"/>
      <c r="P42" s="125"/>
    </row>
    <row r="43" spans="1:16">
      <c r="A43" s="158" t="s">
        <v>328</v>
      </c>
      <c r="B43" s="131" t="s">
        <v>17</v>
      </c>
      <c r="C43" s="130">
        <v>52286356</v>
      </c>
      <c r="D43" s="131" t="s">
        <v>336</v>
      </c>
      <c r="E43" s="149">
        <v>45385</v>
      </c>
      <c r="F43" s="155">
        <v>28</v>
      </c>
      <c r="G43" s="120">
        <v>1267467</v>
      </c>
      <c r="H43" s="121">
        <f t="shared" si="1"/>
        <v>1213333.3333333335</v>
      </c>
      <c r="I43" s="121">
        <f t="shared" si="2"/>
        <v>1267466.6666666665</v>
      </c>
      <c r="J43" s="121">
        <f t="shared" si="3"/>
        <v>0.33333333348855376</v>
      </c>
      <c r="K43" s="137" t="s">
        <v>553</v>
      </c>
      <c r="L43" s="138" t="s">
        <v>306</v>
      </c>
      <c r="M43" s="131"/>
      <c r="N43" s="131"/>
      <c r="O43" s="131"/>
      <c r="P43" s="125"/>
    </row>
    <row r="44" spans="1:16">
      <c r="A44" s="161" t="s">
        <v>406</v>
      </c>
      <c r="B44" s="133" t="s">
        <v>17</v>
      </c>
      <c r="C44" s="132">
        <v>52286905</v>
      </c>
      <c r="D44" s="133" t="s">
        <v>411</v>
      </c>
      <c r="E44" s="116">
        <v>45369</v>
      </c>
      <c r="F44" s="126">
        <v>30</v>
      </c>
      <c r="G44" s="134">
        <v>1358000</v>
      </c>
      <c r="H44" s="121">
        <f t="shared" si="1"/>
        <v>1300000</v>
      </c>
      <c r="I44" s="121">
        <f t="shared" si="2"/>
        <v>1358000</v>
      </c>
      <c r="J44" s="121">
        <f t="shared" si="3"/>
        <v>0</v>
      </c>
      <c r="K44" s="134" t="s">
        <v>548</v>
      </c>
      <c r="L44" s="129" t="s">
        <v>408</v>
      </c>
      <c r="M44" s="133"/>
      <c r="N44" s="133"/>
      <c r="O44" s="133"/>
      <c r="P44" s="125"/>
    </row>
    <row r="45" spans="1:16">
      <c r="A45" s="161" t="s">
        <v>339</v>
      </c>
      <c r="B45" s="124" t="s">
        <v>17</v>
      </c>
      <c r="C45" s="117">
        <v>52292687</v>
      </c>
      <c r="D45" s="125" t="s">
        <v>369</v>
      </c>
      <c r="E45" s="116">
        <v>45369</v>
      </c>
      <c r="F45" s="126">
        <v>30</v>
      </c>
      <c r="G45" s="121">
        <v>1358000</v>
      </c>
      <c r="H45" s="121">
        <f t="shared" si="1"/>
        <v>1300000</v>
      </c>
      <c r="I45" s="121">
        <f t="shared" si="2"/>
        <v>1358000</v>
      </c>
      <c r="J45" s="121">
        <f t="shared" si="3"/>
        <v>0</v>
      </c>
      <c r="K45" s="121" t="s">
        <v>548</v>
      </c>
      <c r="L45" s="127" t="s">
        <v>341</v>
      </c>
      <c r="M45" s="125"/>
      <c r="N45" s="125"/>
      <c r="O45" s="125"/>
      <c r="P45" s="125"/>
    </row>
    <row r="46" spans="1:16">
      <c r="A46" s="122" t="s">
        <v>406</v>
      </c>
      <c r="B46" s="125" t="s">
        <v>17</v>
      </c>
      <c r="C46" s="117">
        <v>52295952</v>
      </c>
      <c r="D46" s="125" t="s">
        <v>475</v>
      </c>
      <c r="E46" s="119">
        <v>45374</v>
      </c>
      <c r="F46" s="140">
        <v>30</v>
      </c>
      <c r="G46" s="121">
        <v>1358000</v>
      </c>
      <c r="H46" s="121">
        <f t="shared" si="1"/>
        <v>1300000</v>
      </c>
      <c r="I46" s="121">
        <f t="shared" si="2"/>
        <v>1358000</v>
      </c>
      <c r="J46" s="121">
        <f t="shared" si="3"/>
        <v>0</v>
      </c>
      <c r="K46" s="121" t="s">
        <v>552</v>
      </c>
      <c r="L46" s="79"/>
      <c r="M46" s="125"/>
      <c r="N46" s="125"/>
      <c r="O46" s="125"/>
      <c r="P46" s="125"/>
    </row>
    <row r="47" spans="1:16" s="152" customFormat="1">
      <c r="A47" s="76" t="s">
        <v>320</v>
      </c>
      <c r="B47" s="115" t="s">
        <v>1403</v>
      </c>
      <c r="C47" s="132">
        <v>52316756</v>
      </c>
      <c r="D47" s="133" t="s">
        <v>532</v>
      </c>
      <c r="E47" s="116">
        <v>45385</v>
      </c>
      <c r="F47" s="153">
        <v>28</v>
      </c>
      <c r="G47" s="134">
        <v>1267467</v>
      </c>
      <c r="H47" s="121">
        <f t="shared" si="1"/>
        <v>1213333.3333333335</v>
      </c>
      <c r="I47" s="121">
        <f t="shared" si="2"/>
        <v>1267466.6666666665</v>
      </c>
      <c r="J47" s="121">
        <f t="shared" si="3"/>
        <v>0.33333333348855376</v>
      </c>
      <c r="K47" s="134" t="s">
        <v>548</v>
      </c>
      <c r="L47" s="129"/>
      <c r="M47" s="133"/>
      <c r="N47" s="133"/>
      <c r="O47" s="133"/>
      <c r="P47" s="125"/>
    </row>
    <row r="48" spans="1:16">
      <c r="A48" s="158" t="s">
        <v>286</v>
      </c>
      <c r="B48" s="129" t="s">
        <v>17</v>
      </c>
      <c r="C48" s="130">
        <v>52317516</v>
      </c>
      <c r="D48" s="131" t="s">
        <v>290</v>
      </c>
      <c r="E48" s="145">
        <v>45371</v>
      </c>
      <c r="F48" s="139">
        <v>30</v>
      </c>
      <c r="G48" s="121">
        <v>1358000</v>
      </c>
      <c r="H48" s="121">
        <f t="shared" si="1"/>
        <v>1300000</v>
      </c>
      <c r="I48" s="121">
        <f t="shared" si="2"/>
        <v>1358000</v>
      </c>
      <c r="J48" s="121">
        <f t="shared" si="3"/>
        <v>0</v>
      </c>
      <c r="K48" s="121" t="s">
        <v>549</v>
      </c>
      <c r="L48" s="127" t="s">
        <v>259</v>
      </c>
      <c r="M48" s="125"/>
      <c r="N48" s="125"/>
      <c r="O48" s="125"/>
      <c r="P48" s="125"/>
    </row>
    <row r="49" spans="1:16">
      <c r="A49" s="158" t="s">
        <v>286</v>
      </c>
      <c r="B49" s="131" t="s">
        <v>17</v>
      </c>
      <c r="C49" s="130">
        <v>52343346</v>
      </c>
      <c r="D49" s="131" t="s">
        <v>294</v>
      </c>
      <c r="E49" s="118">
        <v>45369</v>
      </c>
      <c r="F49" s="151">
        <f>8+22</f>
        <v>30</v>
      </c>
      <c r="G49" s="121">
        <v>995867</v>
      </c>
      <c r="H49" s="121">
        <f t="shared" si="1"/>
        <v>1300000</v>
      </c>
      <c r="I49" s="121">
        <f t="shared" si="2"/>
        <v>1358000</v>
      </c>
      <c r="J49" s="113">
        <f t="shared" si="3"/>
        <v>-362133</v>
      </c>
      <c r="K49" s="121" t="s">
        <v>548</v>
      </c>
      <c r="L49" s="127" t="s">
        <v>259</v>
      </c>
      <c r="M49" s="125"/>
      <c r="N49" s="125"/>
      <c r="O49" s="125"/>
      <c r="P49" s="125"/>
    </row>
    <row r="50" spans="1:16">
      <c r="A50" s="161" t="s">
        <v>339</v>
      </c>
      <c r="B50" s="124" t="s">
        <v>17</v>
      </c>
      <c r="C50" s="117">
        <v>52348638</v>
      </c>
      <c r="D50" s="125" t="s">
        <v>353</v>
      </c>
      <c r="E50" s="116">
        <v>45369</v>
      </c>
      <c r="F50" s="126">
        <v>30</v>
      </c>
      <c r="G50" s="121">
        <v>1358000</v>
      </c>
      <c r="H50" s="121">
        <f t="shared" si="1"/>
        <v>1300000</v>
      </c>
      <c r="I50" s="121">
        <f t="shared" si="2"/>
        <v>1358000</v>
      </c>
      <c r="J50" s="121">
        <f t="shared" si="3"/>
        <v>0</v>
      </c>
      <c r="K50" s="121" t="s">
        <v>548</v>
      </c>
      <c r="L50" s="127" t="s">
        <v>341</v>
      </c>
      <c r="M50" s="125"/>
      <c r="N50" s="125"/>
      <c r="O50" s="125"/>
      <c r="P50" s="125"/>
    </row>
    <row r="51" spans="1:16">
      <c r="A51" s="124" t="s">
        <v>386</v>
      </c>
      <c r="B51" s="124" t="s">
        <v>17</v>
      </c>
      <c r="C51" s="117">
        <v>52365313</v>
      </c>
      <c r="D51" s="125" t="s">
        <v>511</v>
      </c>
      <c r="E51" s="116">
        <v>45374</v>
      </c>
      <c r="F51" s="126">
        <v>30</v>
      </c>
      <c r="G51" s="121">
        <v>1358000</v>
      </c>
      <c r="H51" s="121">
        <f t="shared" si="1"/>
        <v>1300000</v>
      </c>
      <c r="I51" s="121">
        <f t="shared" si="2"/>
        <v>1358000</v>
      </c>
      <c r="J51" s="121">
        <f t="shared" si="3"/>
        <v>0</v>
      </c>
      <c r="K51" s="120" t="s">
        <v>552</v>
      </c>
      <c r="L51" s="127" t="s">
        <v>341</v>
      </c>
      <c r="M51" s="125"/>
      <c r="N51" s="125"/>
      <c r="O51" s="125"/>
      <c r="P51" s="125"/>
    </row>
    <row r="52" spans="1:16">
      <c r="A52" s="158" t="s">
        <v>328</v>
      </c>
      <c r="B52" s="131" t="s">
        <v>17</v>
      </c>
      <c r="C52" s="130">
        <v>52389391</v>
      </c>
      <c r="D52" s="131" t="s">
        <v>330</v>
      </c>
      <c r="E52" s="135">
        <v>45369</v>
      </c>
      <c r="F52" s="136">
        <v>30</v>
      </c>
      <c r="G52" s="137">
        <v>1358000</v>
      </c>
      <c r="H52" s="121">
        <f t="shared" si="1"/>
        <v>1300000</v>
      </c>
      <c r="I52" s="121">
        <f t="shared" si="2"/>
        <v>1358000</v>
      </c>
      <c r="J52" s="121">
        <f t="shared" si="3"/>
        <v>0</v>
      </c>
      <c r="K52" s="137" t="s">
        <v>547</v>
      </c>
      <c r="L52" s="138" t="s">
        <v>306</v>
      </c>
      <c r="M52" s="131"/>
      <c r="N52" s="131"/>
      <c r="O52" s="131"/>
      <c r="P52" s="125"/>
    </row>
    <row r="53" spans="1:16">
      <c r="A53" s="161" t="s">
        <v>413</v>
      </c>
      <c r="B53" s="129" t="s">
        <v>17</v>
      </c>
      <c r="C53" s="132">
        <v>52422971</v>
      </c>
      <c r="D53" s="133" t="s">
        <v>418</v>
      </c>
      <c r="E53" s="116">
        <v>45369</v>
      </c>
      <c r="F53" s="126">
        <v>30</v>
      </c>
      <c r="G53" s="134">
        <v>1358000</v>
      </c>
      <c r="H53" s="121">
        <f t="shared" si="1"/>
        <v>1300000</v>
      </c>
      <c r="I53" s="121">
        <f t="shared" si="2"/>
        <v>1358000</v>
      </c>
      <c r="J53" s="121">
        <f t="shared" si="3"/>
        <v>0</v>
      </c>
      <c r="K53" s="134" t="s">
        <v>548</v>
      </c>
      <c r="L53" s="129" t="s">
        <v>408</v>
      </c>
      <c r="M53" s="133"/>
      <c r="N53" s="133"/>
      <c r="O53" s="133"/>
      <c r="P53" s="125"/>
    </row>
    <row r="54" spans="1:16">
      <c r="A54" s="124" t="s">
        <v>1390</v>
      </c>
      <c r="B54" s="129" t="s">
        <v>435</v>
      </c>
      <c r="C54" s="132">
        <v>52465439</v>
      </c>
      <c r="D54" s="133" t="s">
        <v>436</v>
      </c>
      <c r="E54" s="116">
        <v>45369</v>
      </c>
      <c r="F54" s="126">
        <v>30</v>
      </c>
      <c r="G54" s="156">
        <v>1358000</v>
      </c>
      <c r="H54" s="121">
        <f t="shared" si="1"/>
        <v>1300000</v>
      </c>
      <c r="I54" s="121">
        <f t="shared" si="2"/>
        <v>1358000</v>
      </c>
      <c r="J54" s="121">
        <f t="shared" si="3"/>
        <v>0</v>
      </c>
      <c r="K54" s="134" t="s">
        <v>553</v>
      </c>
      <c r="L54" s="129" t="s">
        <v>408</v>
      </c>
      <c r="M54" s="133"/>
      <c r="N54" s="133"/>
      <c r="O54" s="133"/>
      <c r="P54" s="73" t="s">
        <v>561</v>
      </c>
    </row>
    <row r="55" spans="1:16">
      <c r="A55" s="158" t="s">
        <v>262</v>
      </c>
      <c r="B55" s="124" t="s">
        <v>17</v>
      </c>
      <c r="C55" s="130">
        <v>52500946</v>
      </c>
      <c r="D55" s="131" t="s">
        <v>265</v>
      </c>
      <c r="E55" s="145">
        <v>45371</v>
      </c>
      <c r="F55" s="139">
        <v>30</v>
      </c>
      <c r="G55" s="121">
        <v>1358000</v>
      </c>
      <c r="H55" s="121">
        <f t="shared" si="1"/>
        <v>1300000</v>
      </c>
      <c r="I55" s="121">
        <f t="shared" si="2"/>
        <v>1358000</v>
      </c>
      <c r="J55" s="121">
        <f t="shared" si="3"/>
        <v>0</v>
      </c>
      <c r="K55" s="121" t="s">
        <v>552</v>
      </c>
      <c r="L55" s="127" t="s">
        <v>259</v>
      </c>
      <c r="M55" s="125"/>
      <c r="N55" s="125"/>
      <c r="O55" s="125"/>
      <c r="P55" s="125"/>
    </row>
    <row r="56" spans="1:16">
      <c r="A56" s="161" t="s">
        <v>339</v>
      </c>
      <c r="B56" s="124" t="s">
        <v>17</v>
      </c>
      <c r="C56" s="117">
        <v>52505010</v>
      </c>
      <c r="D56" s="125" t="s">
        <v>355</v>
      </c>
      <c r="E56" s="116">
        <v>45369</v>
      </c>
      <c r="F56" s="126">
        <v>30</v>
      </c>
      <c r="G56" s="121">
        <v>1358000</v>
      </c>
      <c r="H56" s="121">
        <f t="shared" si="1"/>
        <v>1300000</v>
      </c>
      <c r="I56" s="121">
        <f t="shared" si="2"/>
        <v>1358000</v>
      </c>
      <c r="J56" s="121">
        <f t="shared" si="3"/>
        <v>0</v>
      </c>
      <c r="K56" s="121" t="s">
        <v>552</v>
      </c>
      <c r="L56" s="127" t="s">
        <v>341</v>
      </c>
      <c r="M56" s="125"/>
      <c r="N56" s="125"/>
      <c r="O56" s="125"/>
      <c r="P56" s="125"/>
    </row>
    <row r="57" spans="1:16">
      <c r="A57" s="124" t="s">
        <v>339</v>
      </c>
      <c r="B57" s="124" t="s">
        <v>302</v>
      </c>
      <c r="C57" s="117">
        <v>52554338</v>
      </c>
      <c r="D57" s="141" t="s">
        <v>340</v>
      </c>
      <c r="E57" s="116">
        <v>45369</v>
      </c>
      <c r="F57" s="126">
        <v>30</v>
      </c>
      <c r="G57" s="121">
        <v>1680920</v>
      </c>
      <c r="H57" s="121">
        <f>+(1401000/30)*F57</f>
        <v>1401000</v>
      </c>
      <c r="I57" s="121">
        <f>+(((1401000*92%)+(162000+135000+95000))/30)*F57</f>
        <v>1680920</v>
      </c>
      <c r="J57" s="121">
        <f t="shared" si="3"/>
        <v>0</v>
      </c>
      <c r="K57" s="121" t="s">
        <v>547</v>
      </c>
      <c r="L57" s="127" t="s">
        <v>341</v>
      </c>
      <c r="M57" s="125"/>
      <c r="N57" s="125"/>
      <c r="O57" s="125"/>
      <c r="P57" s="125"/>
    </row>
    <row r="58" spans="1:16">
      <c r="A58" s="158" t="s">
        <v>269</v>
      </c>
      <c r="B58" s="131" t="s">
        <v>17</v>
      </c>
      <c r="C58" s="130">
        <v>52635791</v>
      </c>
      <c r="D58" s="131" t="s">
        <v>271</v>
      </c>
      <c r="E58" s="118">
        <v>45369</v>
      </c>
      <c r="F58" s="139">
        <v>30</v>
      </c>
      <c r="G58" s="121">
        <v>1358000</v>
      </c>
      <c r="H58" s="121">
        <f t="shared" ref="H58:H79" si="4">+(1300000/30)*F58</f>
        <v>1300000</v>
      </c>
      <c r="I58" s="121">
        <f t="shared" ref="I58:I79" si="5">+(((1300000*92%)+162000)/30)*F58</f>
        <v>1358000</v>
      </c>
      <c r="J58" s="121">
        <f t="shared" si="3"/>
        <v>0</v>
      </c>
      <c r="K58" s="121" t="s">
        <v>548</v>
      </c>
      <c r="L58" s="127" t="s">
        <v>259</v>
      </c>
      <c r="M58" s="125"/>
      <c r="N58" s="125"/>
      <c r="O58" s="125"/>
      <c r="P58" s="125"/>
    </row>
    <row r="59" spans="1:16">
      <c r="A59" s="161" t="s">
        <v>339</v>
      </c>
      <c r="B59" s="124" t="s">
        <v>17</v>
      </c>
      <c r="C59" s="117">
        <v>52704600</v>
      </c>
      <c r="D59" s="141" t="s">
        <v>370</v>
      </c>
      <c r="E59" s="116">
        <v>45369</v>
      </c>
      <c r="F59" s="154">
        <f>3+27</f>
        <v>30</v>
      </c>
      <c r="G59" s="121">
        <v>1341800</v>
      </c>
      <c r="H59" s="121">
        <f t="shared" si="4"/>
        <v>1300000</v>
      </c>
      <c r="I59" s="121">
        <f t="shared" si="5"/>
        <v>1358000</v>
      </c>
      <c r="J59" s="113">
        <f t="shared" si="3"/>
        <v>-16200</v>
      </c>
      <c r="K59" s="121" t="s">
        <v>548</v>
      </c>
      <c r="L59" s="127" t="s">
        <v>341</v>
      </c>
      <c r="M59" s="125"/>
      <c r="N59" s="125"/>
      <c r="O59" s="125"/>
      <c r="P59" s="125"/>
    </row>
    <row r="60" spans="1:16">
      <c r="A60" s="161" t="s">
        <v>339</v>
      </c>
      <c r="B60" s="124" t="s">
        <v>17</v>
      </c>
      <c r="C60" s="117">
        <v>52734140</v>
      </c>
      <c r="D60" s="141" t="s">
        <v>348</v>
      </c>
      <c r="E60" s="116">
        <v>45369</v>
      </c>
      <c r="F60" s="126">
        <v>30</v>
      </c>
      <c r="G60" s="121">
        <v>1358000</v>
      </c>
      <c r="H60" s="121">
        <f t="shared" si="4"/>
        <v>1300000</v>
      </c>
      <c r="I60" s="121">
        <f t="shared" si="5"/>
        <v>1358000</v>
      </c>
      <c r="J60" s="121">
        <f t="shared" si="3"/>
        <v>0</v>
      </c>
      <c r="K60" s="121" t="s">
        <v>548</v>
      </c>
      <c r="L60" s="127" t="s">
        <v>341</v>
      </c>
      <c r="M60" s="125"/>
      <c r="N60" s="125"/>
      <c r="O60" s="125"/>
      <c r="P60" s="125"/>
    </row>
    <row r="61" spans="1:16">
      <c r="A61" s="161" t="s">
        <v>339</v>
      </c>
      <c r="B61" s="124" t="s">
        <v>17</v>
      </c>
      <c r="C61" s="117">
        <v>52742012</v>
      </c>
      <c r="D61" s="125" t="s">
        <v>363</v>
      </c>
      <c r="E61" s="116">
        <v>45369</v>
      </c>
      <c r="F61" s="126">
        <v>30</v>
      </c>
      <c r="G61" s="121">
        <v>1358000</v>
      </c>
      <c r="H61" s="121">
        <f t="shared" si="4"/>
        <v>1300000</v>
      </c>
      <c r="I61" s="121">
        <f t="shared" si="5"/>
        <v>1358000</v>
      </c>
      <c r="J61" s="121">
        <f t="shared" si="3"/>
        <v>0</v>
      </c>
      <c r="K61" s="121" t="s">
        <v>548</v>
      </c>
      <c r="L61" s="127" t="s">
        <v>341</v>
      </c>
      <c r="M61" s="125"/>
      <c r="N61" s="125"/>
      <c r="O61" s="125"/>
      <c r="P61" s="125"/>
    </row>
    <row r="62" spans="1:16">
      <c r="A62" s="158" t="s">
        <v>312</v>
      </c>
      <c r="B62" s="131" t="s">
        <v>17</v>
      </c>
      <c r="C62" s="130">
        <v>52746420</v>
      </c>
      <c r="D62" s="131" t="s">
        <v>313</v>
      </c>
      <c r="E62" s="135">
        <v>45369</v>
      </c>
      <c r="F62" s="136">
        <v>30</v>
      </c>
      <c r="G62" s="137">
        <v>1358000</v>
      </c>
      <c r="H62" s="121">
        <f t="shared" si="4"/>
        <v>1300000</v>
      </c>
      <c r="I62" s="121">
        <f t="shared" si="5"/>
        <v>1358000</v>
      </c>
      <c r="J62" s="121">
        <f t="shared" si="3"/>
        <v>0</v>
      </c>
      <c r="K62" s="137" t="s">
        <v>548</v>
      </c>
      <c r="L62" s="138" t="s">
        <v>306</v>
      </c>
      <c r="M62" s="131"/>
      <c r="N62" s="131"/>
      <c r="O62" s="131"/>
      <c r="P62" s="125"/>
    </row>
    <row r="63" spans="1:16">
      <c r="A63" s="161" t="s">
        <v>339</v>
      </c>
      <c r="B63" s="124" t="s">
        <v>17</v>
      </c>
      <c r="C63" s="117">
        <v>52751080</v>
      </c>
      <c r="D63" s="125" t="s">
        <v>371</v>
      </c>
      <c r="E63" s="116">
        <v>45369</v>
      </c>
      <c r="F63" s="126">
        <v>30</v>
      </c>
      <c r="G63" s="121">
        <v>1358000</v>
      </c>
      <c r="H63" s="121">
        <f t="shared" si="4"/>
        <v>1300000</v>
      </c>
      <c r="I63" s="121">
        <f t="shared" si="5"/>
        <v>1358000</v>
      </c>
      <c r="J63" s="121">
        <f t="shared" si="3"/>
        <v>0</v>
      </c>
      <c r="K63" s="121" t="s">
        <v>551</v>
      </c>
      <c r="L63" s="127" t="s">
        <v>341</v>
      </c>
      <c r="M63" s="125"/>
      <c r="N63" s="125"/>
      <c r="O63" s="125"/>
      <c r="P63" s="125"/>
    </row>
    <row r="64" spans="1:16">
      <c r="A64" s="157" t="s">
        <v>283</v>
      </c>
      <c r="B64" s="131" t="s">
        <v>17</v>
      </c>
      <c r="C64" s="130">
        <v>52759800</v>
      </c>
      <c r="D64" s="131" t="s">
        <v>284</v>
      </c>
      <c r="E64" s="118">
        <v>45369</v>
      </c>
      <c r="F64" s="139">
        <v>30</v>
      </c>
      <c r="G64" s="121">
        <v>1358000</v>
      </c>
      <c r="H64" s="121">
        <f t="shared" si="4"/>
        <v>1300000</v>
      </c>
      <c r="I64" s="121">
        <f t="shared" si="5"/>
        <v>1358000</v>
      </c>
      <c r="J64" s="121">
        <f t="shared" si="3"/>
        <v>0</v>
      </c>
      <c r="K64" s="121" t="s">
        <v>548</v>
      </c>
      <c r="L64" s="127" t="s">
        <v>259</v>
      </c>
      <c r="M64" s="125"/>
      <c r="N64" s="125"/>
      <c r="O64" s="125"/>
      <c r="P64" s="73" t="s">
        <v>556</v>
      </c>
    </row>
    <row r="65" spans="1:16">
      <c r="A65" s="161" t="s">
        <v>339</v>
      </c>
      <c r="B65" s="124" t="s">
        <v>17</v>
      </c>
      <c r="C65" s="117">
        <v>52776866</v>
      </c>
      <c r="D65" s="125" t="s">
        <v>372</v>
      </c>
      <c r="E65" s="116">
        <v>45369</v>
      </c>
      <c r="F65" s="126">
        <v>30</v>
      </c>
      <c r="G65" s="121">
        <v>1358000</v>
      </c>
      <c r="H65" s="121">
        <f t="shared" si="4"/>
        <v>1300000</v>
      </c>
      <c r="I65" s="121">
        <f t="shared" si="5"/>
        <v>1358000</v>
      </c>
      <c r="J65" s="121">
        <f t="shared" si="3"/>
        <v>0</v>
      </c>
      <c r="K65" s="121" t="s">
        <v>548</v>
      </c>
      <c r="L65" s="127" t="s">
        <v>341</v>
      </c>
      <c r="M65" s="125"/>
      <c r="N65" s="125"/>
      <c r="O65" s="125"/>
      <c r="P65" s="125"/>
    </row>
    <row r="66" spans="1:16">
      <c r="A66" s="158" t="s">
        <v>320</v>
      </c>
      <c r="B66" s="131" t="s">
        <v>17</v>
      </c>
      <c r="C66" s="130">
        <v>52800585</v>
      </c>
      <c r="D66" s="131" t="s">
        <v>322</v>
      </c>
      <c r="E66" s="135">
        <v>45369</v>
      </c>
      <c r="F66" s="136">
        <v>30</v>
      </c>
      <c r="G66" s="137">
        <v>1358000</v>
      </c>
      <c r="H66" s="121">
        <f t="shared" si="4"/>
        <v>1300000</v>
      </c>
      <c r="I66" s="121">
        <f t="shared" si="5"/>
        <v>1358000</v>
      </c>
      <c r="J66" s="121">
        <f t="shared" ref="J66:J97" si="6">+G66-I66</f>
        <v>0</v>
      </c>
      <c r="K66" s="137" t="s">
        <v>548</v>
      </c>
      <c r="L66" s="138" t="s">
        <v>306</v>
      </c>
      <c r="M66" s="131"/>
      <c r="N66" s="131"/>
      <c r="O66" s="131"/>
      <c r="P66" s="125"/>
    </row>
    <row r="67" spans="1:16">
      <c r="A67" s="75" t="s">
        <v>328</v>
      </c>
      <c r="B67" s="114" t="s">
        <v>17</v>
      </c>
      <c r="C67" s="130">
        <v>52801072</v>
      </c>
      <c r="D67" s="131" t="s">
        <v>545</v>
      </c>
      <c r="E67" s="118">
        <v>45407</v>
      </c>
      <c r="F67" s="151">
        <v>6</v>
      </c>
      <c r="G67" s="121">
        <v>271600</v>
      </c>
      <c r="H67" s="121">
        <f t="shared" si="4"/>
        <v>260000</v>
      </c>
      <c r="I67" s="121">
        <f t="shared" si="5"/>
        <v>271600</v>
      </c>
      <c r="J67" s="121">
        <f t="shared" si="6"/>
        <v>0</v>
      </c>
      <c r="K67" s="137" t="s">
        <v>551</v>
      </c>
      <c r="L67" s="138"/>
      <c r="M67" s="131"/>
      <c r="N67" s="131"/>
      <c r="O67" s="131"/>
      <c r="P67" s="125"/>
    </row>
    <row r="68" spans="1:16">
      <c r="A68" s="158" t="s">
        <v>328</v>
      </c>
      <c r="B68" s="131" t="s">
        <v>17</v>
      </c>
      <c r="C68" s="130">
        <v>52822662</v>
      </c>
      <c r="D68" s="131" t="s">
        <v>337</v>
      </c>
      <c r="E68" s="149">
        <v>45385</v>
      </c>
      <c r="F68" s="153">
        <v>28</v>
      </c>
      <c r="G68" s="121">
        <v>1267466.6666666665</v>
      </c>
      <c r="H68" s="121">
        <f t="shared" si="4"/>
        <v>1213333.3333333335</v>
      </c>
      <c r="I68" s="121">
        <f t="shared" si="5"/>
        <v>1267466.6666666665</v>
      </c>
      <c r="J68" s="121">
        <f t="shared" si="6"/>
        <v>0</v>
      </c>
      <c r="K68" s="137" t="s">
        <v>547</v>
      </c>
      <c r="L68" s="138" t="s">
        <v>306</v>
      </c>
      <c r="M68" s="131"/>
      <c r="N68" s="131"/>
      <c r="O68" s="131"/>
      <c r="P68" s="125"/>
    </row>
    <row r="69" spans="1:16">
      <c r="A69" s="124" t="s">
        <v>1390</v>
      </c>
      <c r="B69" s="129" t="s">
        <v>17</v>
      </c>
      <c r="C69" s="132">
        <v>52832379</v>
      </c>
      <c r="D69" s="133" t="s">
        <v>434</v>
      </c>
      <c r="E69" s="116">
        <v>45369</v>
      </c>
      <c r="F69" s="126">
        <v>30</v>
      </c>
      <c r="G69" s="134">
        <v>1358000</v>
      </c>
      <c r="H69" s="121">
        <f t="shared" si="4"/>
        <v>1300000</v>
      </c>
      <c r="I69" s="121">
        <f t="shared" si="5"/>
        <v>1358000</v>
      </c>
      <c r="J69" s="121">
        <f t="shared" si="6"/>
        <v>0</v>
      </c>
      <c r="K69" s="134" t="s">
        <v>548</v>
      </c>
      <c r="L69" s="129" t="s">
        <v>408</v>
      </c>
      <c r="M69" s="133"/>
      <c r="N69" s="133"/>
      <c r="O69" s="133"/>
      <c r="P69" s="125"/>
    </row>
    <row r="70" spans="1:16">
      <c r="A70" s="161" t="s">
        <v>339</v>
      </c>
      <c r="B70" s="124" t="s">
        <v>17</v>
      </c>
      <c r="C70" s="117">
        <v>52870883</v>
      </c>
      <c r="D70" s="125" t="s">
        <v>346</v>
      </c>
      <c r="E70" s="116">
        <v>45369</v>
      </c>
      <c r="F70" s="126">
        <v>30</v>
      </c>
      <c r="G70" s="121">
        <v>1358000</v>
      </c>
      <c r="H70" s="121">
        <f t="shared" si="4"/>
        <v>1300000</v>
      </c>
      <c r="I70" s="121">
        <f t="shared" si="5"/>
        <v>1358000</v>
      </c>
      <c r="J70" s="121">
        <f t="shared" si="6"/>
        <v>0</v>
      </c>
      <c r="K70" s="121" t="s">
        <v>548</v>
      </c>
      <c r="L70" s="127" t="s">
        <v>341</v>
      </c>
      <c r="M70" s="125"/>
      <c r="N70" s="125"/>
      <c r="O70" s="125"/>
      <c r="P70" s="125"/>
    </row>
    <row r="71" spans="1:16">
      <c r="A71" s="158" t="s">
        <v>317</v>
      </c>
      <c r="B71" s="131" t="s">
        <v>17</v>
      </c>
      <c r="C71" s="130">
        <v>52897266</v>
      </c>
      <c r="D71" s="131" t="s">
        <v>318</v>
      </c>
      <c r="E71" s="135">
        <v>45369</v>
      </c>
      <c r="F71" s="136">
        <v>30</v>
      </c>
      <c r="G71" s="137">
        <v>1358000</v>
      </c>
      <c r="H71" s="121">
        <f t="shared" si="4"/>
        <v>1300000</v>
      </c>
      <c r="I71" s="121">
        <f t="shared" si="5"/>
        <v>1358000</v>
      </c>
      <c r="J71" s="121">
        <f t="shared" si="6"/>
        <v>0</v>
      </c>
      <c r="K71" s="137" t="s">
        <v>548</v>
      </c>
      <c r="L71" s="138" t="s">
        <v>306</v>
      </c>
      <c r="M71" s="131"/>
      <c r="N71" s="131"/>
      <c r="O71" s="131"/>
      <c r="P71" s="125"/>
    </row>
    <row r="72" spans="1:16">
      <c r="A72" s="124" t="s">
        <v>420</v>
      </c>
      <c r="B72" s="129" t="s">
        <v>423</v>
      </c>
      <c r="C72" s="132">
        <v>52937650</v>
      </c>
      <c r="D72" s="133" t="s">
        <v>425</v>
      </c>
      <c r="E72" s="116">
        <v>45369</v>
      </c>
      <c r="F72" s="155">
        <f>2+28</f>
        <v>30</v>
      </c>
      <c r="G72" s="120">
        <v>1347200</v>
      </c>
      <c r="H72" s="121">
        <f t="shared" si="4"/>
        <v>1300000</v>
      </c>
      <c r="I72" s="121">
        <f t="shared" si="5"/>
        <v>1358000</v>
      </c>
      <c r="J72" s="113">
        <f t="shared" si="6"/>
        <v>-10800</v>
      </c>
      <c r="K72" s="121" t="s">
        <v>548</v>
      </c>
      <c r="L72" s="129" t="s">
        <v>408</v>
      </c>
      <c r="M72" s="133"/>
      <c r="N72" s="133"/>
      <c r="O72" s="133"/>
      <c r="P72" s="125"/>
    </row>
    <row r="73" spans="1:16">
      <c r="A73" s="158" t="s">
        <v>312</v>
      </c>
      <c r="B73" s="131" t="s">
        <v>17</v>
      </c>
      <c r="C73" s="130">
        <v>52957218</v>
      </c>
      <c r="D73" s="131" t="s">
        <v>316</v>
      </c>
      <c r="E73" s="135">
        <v>45369</v>
      </c>
      <c r="F73" s="136">
        <v>30</v>
      </c>
      <c r="G73" s="137">
        <v>1358000</v>
      </c>
      <c r="H73" s="121">
        <f t="shared" si="4"/>
        <v>1300000</v>
      </c>
      <c r="I73" s="121">
        <f t="shared" si="5"/>
        <v>1358000</v>
      </c>
      <c r="J73" s="121">
        <f t="shared" si="6"/>
        <v>0</v>
      </c>
      <c r="K73" s="137" t="s">
        <v>548</v>
      </c>
      <c r="L73" s="138" t="s">
        <v>306</v>
      </c>
      <c r="M73" s="131"/>
      <c r="N73" s="131"/>
      <c r="O73" s="131"/>
      <c r="P73" s="125"/>
    </row>
    <row r="74" spans="1:16">
      <c r="A74" s="161" t="s">
        <v>339</v>
      </c>
      <c r="B74" s="124" t="s">
        <v>17</v>
      </c>
      <c r="C74" s="117">
        <v>52973679</v>
      </c>
      <c r="D74" s="125" t="s">
        <v>525</v>
      </c>
      <c r="E74" s="116">
        <v>45369</v>
      </c>
      <c r="F74" s="126">
        <v>30</v>
      </c>
      <c r="G74" s="121">
        <v>1358000</v>
      </c>
      <c r="H74" s="121">
        <f t="shared" si="4"/>
        <v>1300000</v>
      </c>
      <c r="I74" s="121">
        <f t="shared" si="5"/>
        <v>1358000</v>
      </c>
      <c r="J74" s="121">
        <f t="shared" si="6"/>
        <v>0</v>
      </c>
      <c r="K74" s="121" t="s">
        <v>548</v>
      </c>
      <c r="L74" s="127" t="s">
        <v>341</v>
      </c>
      <c r="M74" s="125"/>
      <c r="N74" s="125"/>
      <c r="O74" s="125"/>
      <c r="P74" s="125"/>
    </row>
    <row r="75" spans="1:16">
      <c r="A75" s="161" t="s">
        <v>383</v>
      </c>
      <c r="B75" s="124" t="s">
        <v>17</v>
      </c>
      <c r="C75" s="117">
        <v>53005655</v>
      </c>
      <c r="D75" s="125" t="s">
        <v>384</v>
      </c>
      <c r="E75" s="116">
        <v>45369</v>
      </c>
      <c r="F75" s="126">
        <v>30</v>
      </c>
      <c r="G75" s="121">
        <v>1358000</v>
      </c>
      <c r="H75" s="121">
        <f t="shared" si="4"/>
        <v>1300000</v>
      </c>
      <c r="I75" s="121">
        <f t="shared" si="5"/>
        <v>1358000</v>
      </c>
      <c r="J75" s="121">
        <f t="shared" si="6"/>
        <v>0</v>
      </c>
      <c r="K75" s="121" t="s">
        <v>547</v>
      </c>
      <c r="L75" s="127" t="s">
        <v>341</v>
      </c>
      <c r="M75" s="125"/>
      <c r="N75" s="125"/>
      <c r="O75" s="125"/>
      <c r="P75" s="125"/>
    </row>
    <row r="76" spans="1:16">
      <c r="A76" s="161" t="s">
        <v>400</v>
      </c>
      <c r="B76" s="124" t="s">
        <v>17</v>
      </c>
      <c r="C76" s="117">
        <v>53048357</v>
      </c>
      <c r="D76" s="141" t="s">
        <v>404</v>
      </c>
      <c r="E76" s="116">
        <v>45369</v>
      </c>
      <c r="F76" s="126">
        <v>30</v>
      </c>
      <c r="G76" s="121">
        <v>1358000</v>
      </c>
      <c r="H76" s="121">
        <f t="shared" si="4"/>
        <v>1300000</v>
      </c>
      <c r="I76" s="121">
        <f t="shared" si="5"/>
        <v>1358000</v>
      </c>
      <c r="J76" s="121">
        <f t="shared" si="6"/>
        <v>0</v>
      </c>
      <c r="K76" s="121" t="s">
        <v>548</v>
      </c>
      <c r="L76" s="127" t="s">
        <v>341</v>
      </c>
      <c r="M76" s="125"/>
      <c r="N76" s="125"/>
      <c r="O76" s="125"/>
      <c r="P76" s="125"/>
    </row>
    <row r="77" spans="1:16">
      <c r="A77" s="124" t="s">
        <v>386</v>
      </c>
      <c r="B77" s="124" t="s">
        <v>17</v>
      </c>
      <c r="C77" s="117">
        <v>53089308</v>
      </c>
      <c r="D77" s="125" t="s">
        <v>392</v>
      </c>
      <c r="E77" s="116">
        <v>45374</v>
      </c>
      <c r="F77" s="126">
        <v>30</v>
      </c>
      <c r="G77" s="121">
        <v>1358000</v>
      </c>
      <c r="H77" s="121">
        <f t="shared" si="4"/>
        <v>1300000</v>
      </c>
      <c r="I77" s="121">
        <f t="shared" si="5"/>
        <v>1358000</v>
      </c>
      <c r="J77" s="121">
        <f t="shared" si="6"/>
        <v>0</v>
      </c>
      <c r="K77" s="121" t="s">
        <v>510</v>
      </c>
      <c r="L77" s="127" t="s">
        <v>341</v>
      </c>
      <c r="M77" s="125"/>
      <c r="N77" s="125"/>
      <c r="O77" s="125"/>
      <c r="P77" s="125"/>
    </row>
    <row r="78" spans="1:16">
      <c r="A78" s="158" t="s">
        <v>320</v>
      </c>
      <c r="B78" s="131" t="s">
        <v>17</v>
      </c>
      <c r="C78" s="130">
        <v>53153000</v>
      </c>
      <c r="D78" s="131" t="s">
        <v>321</v>
      </c>
      <c r="E78" s="135">
        <v>45369</v>
      </c>
      <c r="F78" s="136">
        <v>30</v>
      </c>
      <c r="G78" s="137">
        <v>1358000</v>
      </c>
      <c r="H78" s="121">
        <f t="shared" si="4"/>
        <v>1300000</v>
      </c>
      <c r="I78" s="121">
        <f t="shared" si="5"/>
        <v>1358000</v>
      </c>
      <c r="J78" s="121">
        <f t="shared" si="6"/>
        <v>0</v>
      </c>
      <c r="K78" s="137" t="s">
        <v>548</v>
      </c>
      <c r="L78" s="138" t="s">
        <v>306</v>
      </c>
      <c r="M78" s="131"/>
      <c r="N78" s="131"/>
      <c r="O78" s="131"/>
      <c r="P78" s="73" t="s">
        <v>563</v>
      </c>
    </row>
    <row r="79" spans="1:16">
      <c r="A79" s="161" t="s">
        <v>413</v>
      </c>
      <c r="B79" s="129" t="s">
        <v>17</v>
      </c>
      <c r="C79" s="132">
        <v>53176412</v>
      </c>
      <c r="D79" s="133" t="s">
        <v>417</v>
      </c>
      <c r="E79" s="116">
        <v>45369</v>
      </c>
      <c r="F79" s="126">
        <v>30</v>
      </c>
      <c r="G79" s="134">
        <v>1358000</v>
      </c>
      <c r="H79" s="121">
        <f t="shared" si="4"/>
        <v>1300000</v>
      </c>
      <c r="I79" s="121">
        <f t="shared" si="5"/>
        <v>1358000</v>
      </c>
      <c r="J79" s="121">
        <f t="shared" si="6"/>
        <v>0</v>
      </c>
      <c r="K79" s="134" t="s">
        <v>548</v>
      </c>
      <c r="L79" s="129" t="s">
        <v>408</v>
      </c>
      <c r="M79" s="133"/>
      <c r="N79" s="133"/>
      <c r="O79" s="133"/>
      <c r="P79" s="125"/>
    </row>
    <row r="80" spans="1:16">
      <c r="A80" s="158" t="s">
        <v>286</v>
      </c>
      <c r="B80" s="131" t="s">
        <v>19</v>
      </c>
      <c r="C80" s="142">
        <v>55155416</v>
      </c>
      <c r="D80" s="143" t="s">
        <v>292</v>
      </c>
      <c r="E80" s="118">
        <v>45369</v>
      </c>
      <c r="F80" s="153">
        <f>1+29</f>
        <v>30</v>
      </c>
      <c r="G80" s="121">
        <v>1362536</v>
      </c>
      <c r="H80" s="121">
        <f>+(1356000/30)*F80</f>
        <v>1356000</v>
      </c>
      <c r="I80" s="121">
        <f>+(((1356000*92%)+162000)/30)*F80</f>
        <v>1409520</v>
      </c>
      <c r="J80" s="113">
        <f t="shared" si="6"/>
        <v>-46984</v>
      </c>
      <c r="K80" s="121" t="s">
        <v>548</v>
      </c>
      <c r="L80" s="127" t="s">
        <v>259</v>
      </c>
      <c r="M80" s="125"/>
      <c r="N80" s="125"/>
      <c r="O80" s="125"/>
      <c r="P80" s="125"/>
    </row>
    <row r="81" spans="1:16">
      <c r="A81" s="158" t="s">
        <v>309</v>
      </c>
      <c r="B81" s="131" t="s">
        <v>17</v>
      </c>
      <c r="C81" s="130">
        <v>64577288</v>
      </c>
      <c r="D81" s="131" t="s">
        <v>311</v>
      </c>
      <c r="E81" s="135">
        <v>45369</v>
      </c>
      <c r="F81" s="136">
        <v>30</v>
      </c>
      <c r="G81" s="137">
        <v>1358000</v>
      </c>
      <c r="H81" s="121">
        <f>+(1300000/30)*F81</f>
        <v>1300000</v>
      </c>
      <c r="I81" s="121">
        <f>+(((1300000*92%)+162000)/30)*F81</f>
        <v>1358000</v>
      </c>
      <c r="J81" s="121">
        <f t="shared" si="6"/>
        <v>0</v>
      </c>
      <c r="K81" s="137" t="s">
        <v>548</v>
      </c>
      <c r="L81" s="138" t="s">
        <v>306</v>
      </c>
      <c r="M81" s="131"/>
      <c r="N81" s="131"/>
      <c r="O81" s="131"/>
      <c r="P81" s="125"/>
    </row>
    <row r="82" spans="1:16">
      <c r="A82" s="161" t="s">
        <v>339</v>
      </c>
      <c r="B82" s="124" t="s">
        <v>17</v>
      </c>
      <c r="C82" s="117">
        <v>64895144</v>
      </c>
      <c r="D82" s="125" t="s">
        <v>345</v>
      </c>
      <c r="E82" s="116">
        <v>45371</v>
      </c>
      <c r="F82" s="126">
        <v>30</v>
      </c>
      <c r="G82" s="121">
        <v>1358000</v>
      </c>
      <c r="H82" s="121">
        <f>+(1300000/30)*F82</f>
        <v>1300000</v>
      </c>
      <c r="I82" s="121">
        <f>+(((1300000*92%)+162000)/30)*F82</f>
        <v>1358000</v>
      </c>
      <c r="J82" s="121">
        <f t="shared" si="6"/>
        <v>0</v>
      </c>
      <c r="K82" s="121" t="s">
        <v>547</v>
      </c>
      <c r="L82" s="127" t="s">
        <v>341</v>
      </c>
      <c r="M82" s="125"/>
      <c r="N82" s="125"/>
      <c r="O82" s="125"/>
      <c r="P82" s="125"/>
    </row>
    <row r="83" spans="1:16">
      <c r="A83" s="161" t="s">
        <v>413</v>
      </c>
      <c r="B83" s="129" t="s">
        <v>17</v>
      </c>
      <c r="C83" s="132">
        <v>69802250</v>
      </c>
      <c r="D83" s="133" t="s">
        <v>415</v>
      </c>
      <c r="E83" s="116">
        <v>45369</v>
      </c>
      <c r="F83" s="126">
        <v>30</v>
      </c>
      <c r="G83" s="134">
        <v>1358000</v>
      </c>
      <c r="H83" s="121">
        <f>+(1300000/30)*F83</f>
        <v>1300000</v>
      </c>
      <c r="I83" s="121">
        <f>+(((1300000*92%)+162000)/30)*F83</f>
        <v>1358000</v>
      </c>
      <c r="J83" s="121">
        <f t="shared" si="6"/>
        <v>0</v>
      </c>
      <c r="K83" s="134" t="s">
        <v>548</v>
      </c>
      <c r="L83" s="129" t="s">
        <v>408</v>
      </c>
      <c r="M83" s="133"/>
      <c r="N83" s="133"/>
      <c r="O83" s="133"/>
      <c r="P83" s="73" t="s">
        <v>565</v>
      </c>
    </row>
    <row r="84" spans="1:16">
      <c r="A84" s="128" t="s">
        <v>286</v>
      </c>
      <c r="B84" s="131" t="s">
        <v>373</v>
      </c>
      <c r="C84" s="130">
        <v>79398677</v>
      </c>
      <c r="D84" s="131" t="s">
        <v>295</v>
      </c>
      <c r="E84" s="118">
        <v>45369</v>
      </c>
      <c r="F84" s="155">
        <f>1+29</f>
        <v>30</v>
      </c>
      <c r="G84" s="121">
        <v>1392773</v>
      </c>
      <c r="H84" s="121">
        <f>+(1390000/30)*F84</f>
        <v>1390000</v>
      </c>
      <c r="I84" s="121">
        <f>+(((1390000*92%)+162000)/30)*F84</f>
        <v>1440800</v>
      </c>
      <c r="J84" s="113">
        <f t="shared" si="6"/>
        <v>-48027</v>
      </c>
      <c r="K84" s="121" t="s">
        <v>551</v>
      </c>
      <c r="L84" s="127" t="s">
        <v>259</v>
      </c>
      <c r="M84" s="125"/>
      <c r="N84" s="125"/>
      <c r="O84" s="125"/>
      <c r="P84" s="125"/>
    </row>
    <row r="85" spans="1:16">
      <c r="A85" s="158" t="s">
        <v>274</v>
      </c>
      <c r="B85" s="131" t="s">
        <v>373</v>
      </c>
      <c r="C85" s="130">
        <v>79449859</v>
      </c>
      <c r="D85" s="131" t="s">
        <v>282</v>
      </c>
      <c r="E85" s="118">
        <v>45369</v>
      </c>
      <c r="F85" s="139">
        <v>30</v>
      </c>
      <c r="G85" s="121">
        <v>1440800</v>
      </c>
      <c r="H85" s="121">
        <f>+(1390000/30)*F85</f>
        <v>1390000</v>
      </c>
      <c r="I85" s="121">
        <f>+(((1390000*92%)+162000)/30)*F85</f>
        <v>1440800</v>
      </c>
      <c r="J85" s="121">
        <f t="shared" si="6"/>
        <v>0</v>
      </c>
      <c r="K85" s="121" t="s">
        <v>548</v>
      </c>
      <c r="L85" s="127" t="s">
        <v>259</v>
      </c>
      <c r="M85" s="125"/>
      <c r="N85" s="125"/>
      <c r="O85" s="125"/>
      <c r="P85" s="125"/>
    </row>
    <row r="86" spans="1:16">
      <c r="A86" s="79" t="s">
        <v>339</v>
      </c>
      <c r="B86" s="79" t="s">
        <v>373</v>
      </c>
      <c r="C86" s="117">
        <v>79464373</v>
      </c>
      <c r="D86" s="125" t="s">
        <v>473</v>
      </c>
      <c r="E86" s="116">
        <v>45369</v>
      </c>
      <c r="F86" s="154">
        <v>2</v>
      </c>
      <c r="G86" s="144">
        <v>254668</v>
      </c>
      <c r="H86" s="121">
        <f>+(1390000/30)*F86</f>
        <v>92666.666666666672</v>
      </c>
      <c r="I86" s="121">
        <f>+(((1390000*92%)+162000)/30)*F86</f>
        <v>96053.333333333328</v>
      </c>
      <c r="J86" s="113">
        <f t="shared" si="6"/>
        <v>158614.66666666669</v>
      </c>
      <c r="K86" s="144" t="s">
        <v>1407</v>
      </c>
      <c r="L86" s="79"/>
      <c r="M86" s="125"/>
      <c r="N86" s="125"/>
      <c r="O86" s="125"/>
      <c r="P86" s="125"/>
    </row>
    <row r="87" spans="1:16">
      <c r="A87" s="158" t="s">
        <v>298</v>
      </c>
      <c r="B87" s="114" t="s">
        <v>373</v>
      </c>
      <c r="C87" s="130">
        <v>79509824</v>
      </c>
      <c r="D87" s="131" t="s">
        <v>546</v>
      </c>
      <c r="E87" s="135">
        <v>45398</v>
      </c>
      <c r="F87" s="155">
        <v>15</v>
      </c>
      <c r="G87" s="137">
        <v>720400</v>
      </c>
      <c r="H87" s="121">
        <f>+(1390000/30)*F87</f>
        <v>695000</v>
      </c>
      <c r="I87" s="121">
        <f>+(((1390000*92%)+162000)/30)*F87</f>
        <v>720400</v>
      </c>
      <c r="J87" s="121">
        <f t="shared" si="6"/>
        <v>0</v>
      </c>
      <c r="K87" s="137" t="s">
        <v>552</v>
      </c>
      <c r="L87" s="138"/>
      <c r="M87" s="131"/>
      <c r="N87" s="131"/>
      <c r="O87" s="131"/>
      <c r="P87" s="125"/>
    </row>
    <row r="88" spans="1:16">
      <c r="A88" s="161" t="s">
        <v>400</v>
      </c>
      <c r="B88" s="124" t="s">
        <v>280</v>
      </c>
      <c r="C88" s="117">
        <v>79510190</v>
      </c>
      <c r="D88" s="125" t="s">
        <v>403</v>
      </c>
      <c r="E88" s="116">
        <v>45369</v>
      </c>
      <c r="F88" s="126">
        <v>30</v>
      </c>
      <c r="G88" s="121">
        <v>1409520</v>
      </c>
      <c r="H88" s="121">
        <f>+(1356000/30)*F88</f>
        <v>1356000</v>
      </c>
      <c r="I88" s="121">
        <f>+(((1356000*92%)+162000)/30)*F88</f>
        <v>1409520</v>
      </c>
      <c r="J88" s="121">
        <f t="shared" si="6"/>
        <v>0</v>
      </c>
      <c r="K88" s="121" t="s">
        <v>548</v>
      </c>
      <c r="L88" s="127" t="s">
        <v>341</v>
      </c>
      <c r="M88" s="125"/>
      <c r="N88" s="125"/>
      <c r="O88" s="125"/>
      <c r="P88" s="125"/>
    </row>
    <row r="89" spans="1:16">
      <c r="A89" s="161" t="s">
        <v>1391</v>
      </c>
      <c r="B89" s="133" t="s">
        <v>373</v>
      </c>
      <c r="C89" s="132">
        <v>79557871</v>
      </c>
      <c r="D89" s="133" t="s">
        <v>439</v>
      </c>
      <c r="E89" s="116">
        <v>45369</v>
      </c>
      <c r="F89" s="126">
        <v>30</v>
      </c>
      <c r="G89" s="134">
        <v>1440800</v>
      </c>
      <c r="H89" s="121">
        <f t="shared" ref="H89:H95" si="7">+(1390000/30)*F89</f>
        <v>1390000</v>
      </c>
      <c r="I89" s="121">
        <f t="shared" ref="I89:I95" si="8">+(((1390000*92%)+162000)/30)*F89</f>
        <v>1440800</v>
      </c>
      <c r="J89" s="121">
        <f t="shared" si="6"/>
        <v>0</v>
      </c>
      <c r="K89" s="134" t="s">
        <v>548</v>
      </c>
      <c r="L89" s="129" t="s">
        <v>408</v>
      </c>
      <c r="M89" s="133"/>
      <c r="N89" s="133"/>
      <c r="O89" s="133"/>
      <c r="P89" s="125"/>
    </row>
    <row r="90" spans="1:16">
      <c r="A90" s="161" t="s">
        <v>420</v>
      </c>
      <c r="B90" s="133" t="s">
        <v>427</v>
      </c>
      <c r="C90" s="132">
        <v>79597465</v>
      </c>
      <c r="D90" s="133" t="s">
        <v>429</v>
      </c>
      <c r="E90" s="116">
        <v>45369</v>
      </c>
      <c r="F90" s="126">
        <v>30</v>
      </c>
      <c r="G90" s="134">
        <v>1440800</v>
      </c>
      <c r="H90" s="121">
        <f t="shared" si="7"/>
        <v>1390000</v>
      </c>
      <c r="I90" s="121">
        <f t="shared" si="8"/>
        <v>1440800</v>
      </c>
      <c r="J90" s="121">
        <f t="shared" si="6"/>
        <v>0</v>
      </c>
      <c r="K90" s="134" t="s">
        <v>548</v>
      </c>
      <c r="L90" s="129" t="s">
        <v>408</v>
      </c>
      <c r="M90" s="133"/>
      <c r="N90" s="133"/>
      <c r="O90" s="133"/>
      <c r="P90" s="125"/>
    </row>
    <row r="91" spans="1:16">
      <c r="A91" s="158" t="s">
        <v>328</v>
      </c>
      <c r="B91" s="131" t="s">
        <v>373</v>
      </c>
      <c r="C91" s="130">
        <v>79633497</v>
      </c>
      <c r="D91" s="131" t="s">
        <v>332</v>
      </c>
      <c r="E91" s="135">
        <v>45369</v>
      </c>
      <c r="F91" s="136">
        <v>30</v>
      </c>
      <c r="G91" s="137">
        <v>1440800</v>
      </c>
      <c r="H91" s="121">
        <f t="shared" si="7"/>
        <v>1390000</v>
      </c>
      <c r="I91" s="121">
        <f t="shared" si="8"/>
        <v>1440800</v>
      </c>
      <c r="J91" s="121">
        <f t="shared" si="6"/>
        <v>0</v>
      </c>
      <c r="K91" s="137" t="s">
        <v>547</v>
      </c>
      <c r="L91" s="138" t="s">
        <v>306</v>
      </c>
      <c r="M91" s="131"/>
      <c r="N91" s="131"/>
      <c r="O91" s="131"/>
      <c r="P91" s="125"/>
    </row>
    <row r="92" spans="1:16">
      <c r="A92" s="76" t="s">
        <v>320</v>
      </c>
      <c r="B92" s="114" t="s">
        <v>373</v>
      </c>
      <c r="C92" s="117">
        <v>79657624</v>
      </c>
      <c r="D92" s="125" t="s">
        <v>539</v>
      </c>
      <c r="E92" s="118">
        <v>45395</v>
      </c>
      <c r="F92" s="153">
        <v>3</v>
      </c>
      <c r="G92" s="121">
        <v>175751</v>
      </c>
      <c r="H92" s="121">
        <f t="shared" si="7"/>
        <v>139000</v>
      </c>
      <c r="I92" s="121">
        <f t="shared" si="8"/>
        <v>144080</v>
      </c>
      <c r="J92" s="113">
        <f t="shared" si="6"/>
        <v>31671</v>
      </c>
      <c r="K92" s="121" t="s">
        <v>1406</v>
      </c>
      <c r="L92" s="127"/>
      <c r="M92" s="125"/>
      <c r="N92" s="125"/>
      <c r="O92" s="125"/>
      <c r="P92" s="125"/>
    </row>
    <row r="93" spans="1:16">
      <c r="A93" s="161" t="s">
        <v>400</v>
      </c>
      <c r="B93" s="124" t="s">
        <v>373</v>
      </c>
      <c r="C93" s="117">
        <v>79667853</v>
      </c>
      <c r="D93" s="125" t="s">
        <v>402</v>
      </c>
      <c r="E93" s="116">
        <v>45369</v>
      </c>
      <c r="F93" s="126">
        <v>30</v>
      </c>
      <c r="G93" s="121">
        <v>1440800</v>
      </c>
      <c r="H93" s="121">
        <f t="shared" si="7"/>
        <v>1390000</v>
      </c>
      <c r="I93" s="121">
        <f t="shared" si="8"/>
        <v>1440800</v>
      </c>
      <c r="J93" s="121">
        <f t="shared" si="6"/>
        <v>0</v>
      </c>
      <c r="K93" s="121" t="s">
        <v>548</v>
      </c>
      <c r="L93" s="127" t="s">
        <v>341</v>
      </c>
      <c r="M93" s="125"/>
      <c r="N93" s="125"/>
      <c r="O93" s="125"/>
      <c r="P93" s="125"/>
    </row>
    <row r="94" spans="1:16">
      <c r="A94" s="161" t="s">
        <v>386</v>
      </c>
      <c r="B94" s="124" t="s">
        <v>373</v>
      </c>
      <c r="C94" s="117">
        <v>79670360</v>
      </c>
      <c r="D94" s="146" t="s">
        <v>398</v>
      </c>
      <c r="E94" s="116">
        <v>45369</v>
      </c>
      <c r="F94" s="155">
        <f>2+10+18</f>
        <v>30</v>
      </c>
      <c r="G94" s="121">
        <v>1924721</v>
      </c>
      <c r="H94" s="121">
        <f t="shared" si="7"/>
        <v>1390000</v>
      </c>
      <c r="I94" s="121">
        <f t="shared" si="8"/>
        <v>1440800</v>
      </c>
      <c r="J94" s="113">
        <f t="shared" si="6"/>
        <v>483921</v>
      </c>
      <c r="K94" s="121" t="s">
        <v>548</v>
      </c>
      <c r="L94" s="127" t="s">
        <v>341</v>
      </c>
      <c r="M94" s="125"/>
      <c r="N94" s="125"/>
      <c r="O94" s="125"/>
      <c r="P94" s="125"/>
    </row>
    <row r="95" spans="1:16">
      <c r="A95" s="124" t="s">
        <v>339</v>
      </c>
      <c r="B95" s="124" t="s">
        <v>373</v>
      </c>
      <c r="C95" s="117">
        <v>79761257</v>
      </c>
      <c r="D95" s="125" t="s">
        <v>375</v>
      </c>
      <c r="E95" s="116">
        <v>45369</v>
      </c>
      <c r="F95" s="126">
        <v>30</v>
      </c>
      <c r="G95" s="121">
        <v>1440800</v>
      </c>
      <c r="H95" s="121">
        <f t="shared" si="7"/>
        <v>1390000</v>
      </c>
      <c r="I95" s="121">
        <f t="shared" si="8"/>
        <v>1440800</v>
      </c>
      <c r="J95" s="121">
        <f t="shared" si="6"/>
        <v>0</v>
      </c>
      <c r="K95" s="121" t="s">
        <v>548</v>
      </c>
      <c r="L95" s="127" t="s">
        <v>341</v>
      </c>
      <c r="M95" s="125"/>
      <c r="N95" s="125"/>
      <c r="O95" s="125"/>
      <c r="P95" s="125"/>
    </row>
    <row r="96" spans="1:16">
      <c r="A96" s="161" t="s">
        <v>339</v>
      </c>
      <c r="B96" s="124" t="s">
        <v>280</v>
      </c>
      <c r="C96" s="117">
        <v>79771060</v>
      </c>
      <c r="D96" s="125" t="s">
        <v>382</v>
      </c>
      <c r="E96" s="116">
        <v>45369</v>
      </c>
      <c r="F96" s="126">
        <v>30</v>
      </c>
      <c r="G96" s="121">
        <v>1409520</v>
      </c>
      <c r="H96" s="121">
        <f>+(1356000/30)*F96</f>
        <v>1356000</v>
      </c>
      <c r="I96" s="121">
        <f>+(((1356000*92%)+162000)/30)*F96</f>
        <v>1409520</v>
      </c>
      <c r="J96" s="121">
        <f t="shared" si="6"/>
        <v>0</v>
      </c>
      <c r="K96" s="121" t="s">
        <v>548</v>
      </c>
      <c r="L96" s="127" t="s">
        <v>341</v>
      </c>
      <c r="M96" s="125"/>
      <c r="N96" s="125"/>
      <c r="O96" s="125"/>
      <c r="P96" s="125"/>
    </row>
    <row r="97" spans="1:16">
      <c r="A97" s="76"/>
      <c r="B97" s="76"/>
      <c r="C97" s="117">
        <v>79790756</v>
      </c>
      <c r="D97" s="125" t="s">
        <v>529</v>
      </c>
      <c r="E97" s="116">
        <v>45398</v>
      </c>
      <c r="F97" s="153">
        <v>15</v>
      </c>
      <c r="G97" s="121">
        <v>720400</v>
      </c>
      <c r="H97" s="121">
        <f>+(1390000/30)*F97</f>
        <v>695000</v>
      </c>
      <c r="I97" s="121">
        <f>+(((1390000*92%)+162000)/30)*F97</f>
        <v>720400</v>
      </c>
      <c r="J97" s="121">
        <f t="shared" si="6"/>
        <v>0</v>
      </c>
      <c r="K97" s="121" t="s">
        <v>510</v>
      </c>
      <c r="L97" s="127"/>
      <c r="M97" s="125"/>
      <c r="N97" s="125"/>
      <c r="O97" s="125"/>
      <c r="P97" s="125"/>
    </row>
    <row r="98" spans="1:16">
      <c r="A98" s="79" t="s">
        <v>339</v>
      </c>
      <c r="B98" s="79" t="s">
        <v>373</v>
      </c>
      <c r="C98" s="117">
        <v>79861598</v>
      </c>
      <c r="D98" s="125" t="s">
        <v>472</v>
      </c>
      <c r="E98" s="118">
        <v>45369</v>
      </c>
      <c r="F98" s="154">
        <v>1</v>
      </c>
      <c r="G98" s="144">
        <v>196049</v>
      </c>
      <c r="H98" s="121">
        <f>+(1390000/30)*F98</f>
        <v>46333.333333333336</v>
      </c>
      <c r="I98" s="121">
        <f>+(((1390000*92%)+162000)/30)*F98</f>
        <v>48026.666666666664</v>
      </c>
      <c r="J98" s="113">
        <f t="shared" ref="J98:J129" si="9">+G98-I98</f>
        <v>148022.33333333334</v>
      </c>
      <c r="K98" s="144" t="s">
        <v>1404</v>
      </c>
      <c r="L98" s="79"/>
      <c r="M98" s="125"/>
      <c r="N98" s="125"/>
      <c r="O98" s="125"/>
      <c r="P98" s="125"/>
    </row>
    <row r="99" spans="1:16">
      <c r="A99" s="75" t="s">
        <v>1390</v>
      </c>
      <c r="B99" s="114" t="s">
        <v>373</v>
      </c>
      <c r="C99" s="130">
        <v>80194605</v>
      </c>
      <c r="D99" s="131" t="s">
        <v>534</v>
      </c>
      <c r="E99" s="145">
        <v>45395</v>
      </c>
      <c r="F99" s="151">
        <v>18</v>
      </c>
      <c r="G99" s="121">
        <v>864480</v>
      </c>
      <c r="H99" s="121">
        <f>+(1390000/30)*F99</f>
        <v>834000</v>
      </c>
      <c r="I99" s="121">
        <f>+(((1390000*92%)+162000)/30)*F99</f>
        <v>864480</v>
      </c>
      <c r="J99" s="121">
        <f t="shared" si="9"/>
        <v>0</v>
      </c>
      <c r="K99" s="121" t="s">
        <v>548</v>
      </c>
      <c r="L99" s="127"/>
      <c r="M99" s="125"/>
      <c r="N99" s="125"/>
      <c r="O99" s="125"/>
      <c r="P99" s="125"/>
    </row>
    <row r="100" spans="1:16">
      <c r="A100" s="161" t="s">
        <v>386</v>
      </c>
      <c r="B100" s="124" t="s">
        <v>280</v>
      </c>
      <c r="C100" s="117">
        <v>80366379</v>
      </c>
      <c r="D100" s="125" t="s">
        <v>396</v>
      </c>
      <c r="E100" s="116">
        <v>45369</v>
      </c>
      <c r="F100" s="126">
        <v>30</v>
      </c>
      <c r="G100" s="121">
        <v>1409520</v>
      </c>
      <c r="H100" s="121">
        <f>+(1356000/30)*F100</f>
        <v>1356000</v>
      </c>
      <c r="I100" s="121">
        <f>+(((1356000*92%)+162000)/30)*F100</f>
        <v>1409520</v>
      </c>
      <c r="J100" s="121">
        <f t="shared" si="9"/>
        <v>0</v>
      </c>
      <c r="K100" s="121" t="s">
        <v>548</v>
      </c>
      <c r="L100" s="127" t="s">
        <v>341</v>
      </c>
      <c r="M100" s="125"/>
      <c r="N100" s="125"/>
      <c r="O100" s="125"/>
      <c r="P100" s="125"/>
    </row>
    <row r="101" spans="1:16">
      <c r="A101" s="158" t="s">
        <v>262</v>
      </c>
      <c r="B101" s="131" t="s">
        <v>373</v>
      </c>
      <c r="C101" s="130">
        <v>80369946</v>
      </c>
      <c r="D101" s="131" t="s">
        <v>266</v>
      </c>
      <c r="E101" s="118">
        <v>45369</v>
      </c>
      <c r="F101" s="139">
        <v>30</v>
      </c>
      <c r="G101" s="121">
        <v>1440800</v>
      </c>
      <c r="H101" s="121">
        <f>+(1390000/30)*F101</f>
        <v>1390000</v>
      </c>
      <c r="I101" s="121">
        <f>+(((1390000*92%)+162000)/30)*F101</f>
        <v>1440800</v>
      </c>
      <c r="J101" s="121">
        <f t="shared" si="9"/>
        <v>0</v>
      </c>
      <c r="K101" s="121" t="s">
        <v>548</v>
      </c>
      <c r="L101" s="127" t="s">
        <v>259</v>
      </c>
      <c r="M101" s="125"/>
      <c r="N101" s="125"/>
      <c r="O101" s="125"/>
      <c r="P101" s="125"/>
    </row>
    <row r="102" spans="1:16">
      <c r="A102" s="124" t="s">
        <v>339</v>
      </c>
      <c r="B102" s="124" t="s">
        <v>373</v>
      </c>
      <c r="C102" s="117">
        <v>80391453</v>
      </c>
      <c r="D102" s="125" t="s">
        <v>521</v>
      </c>
      <c r="E102" s="116">
        <v>45369</v>
      </c>
      <c r="F102" s="126">
        <v>30</v>
      </c>
      <c r="G102" s="121">
        <v>1440800</v>
      </c>
      <c r="H102" s="121">
        <f>+(1390000/30)*F102</f>
        <v>1390000</v>
      </c>
      <c r="I102" s="121">
        <f>+(((1390000*92%)+162000)/30)*F102</f>
        <v>1440800</v>
      </c>
      <c r="J102" s="121">
        <f t="shared" si="9"/>
        <v>0</v>
      </c>
      <c r="K102" s="121" t="s">
        <v>551</v>
      </c>
      <c r="L102" s="127" t="s">
        <v>341</v>
      </c>
      <c r="M102" s="125"/>
      <c r="N102" s="125"/>
      <c r="O102" s="125"/>
      <c r="P102" s="125"/>
    </row>
    <row r="103" spans="1:16">
      <c r="A103" s="75" t="s">
        <v>339</v>
      </c>
      <c r="B103" s="114"/>
      <c r="C103" s="130">
        <v>80747256</v>
      </c>
      <c r="D103" s="131" t="s">
        <v>528</v>
      </c>
      <c r="E103" s="118">
        <v>45384</v>
      </c>
      <c r="F103" s="151">
        <v>29</v>
      </c>
      <c r="G103" s="121">
        <v>1392773.3333333333</v>
      </c>
      <c r="H103" s="121">
        <f>+(1390000/30)*F103</f>
        <v>1343666.6666666667</v>
      </c>
      <c r="I103" s="121">
        <f>+(((1390000*92%)+162000)/30)*F103</f>
        <v>1392773.3333333333</v>
      </c>
      <c r="J103" s="121">
        <f t="shared" si="9"/>
        <v>0</v>
      </c>
      <c r="K103" s="121" t="s">
        <v>547</v>
      </c>
      <c r="L103" s="127"/>
      <c r="M103" s="125"/>
      <c r="N103" s="125"/>
      <c r="O103" s="125"/>
      <c r="P103" s="125"/>
    </row>
    <row r="104" spans="1:16">
      <c r="A104" s="124" t="s">
        <v>339</v>
      </c>
      <c r="B104" s="133" t="s">
        <v>302</v>
      </c>
      <c r="C104" s="132">
        <v>80760738</v>
      </c>
      <c r="D104" s="133" t="s">
        <v>536</v>
      </c>
      <c r="E104" s="119">
        <v>45392</v>
      </c>
      <c r="F104" s="154">
        <v>21</v>
      </c>
      <c r="G104" s="121">
        <v>1176644</v>
      </c>
      <c r="H104" s="121">
        <f>+(1401000/30)*F104</f>
        <v>980700</v>
      </c>
      <c r="I104" s="121">
        <f>+(((1401000*92%)+(162000+135000+95000))/30)*F104</f>
        <v>1176644</v>
      </c>
      <c r="J104" s="121">
        <f t="shared" si="9"/>
        <v>0</v>
      </c>
      <c r="K104" s="134" t="s">
        <v>548</v>
      </c>
      <c r="L104" s="129" t="s">
        <v>408</v>
      </c>
      <c r="M104" s="133"/>
      <c r="N104" s="133"/>
      <c r="O104" s="133"/>
      <c r="P104" s="125"/>
    </row>
    <row r="105" spans="1:16">
      <c r="A105" s="124" t="s">
        <v>339</v>
      </c>
      <c r="B105" s="124" t="s">
        <v>373</v>
      </c>
      <c r="C105" s="117">
        <v>92260161</v>
      </c>
      <c r="D105" s="125" t="s">
        <v>376</v>
      </c>
      <c r="E105" s="116">
        <v>45369</v>
      </c>
      <c r="F105" s="126">
        <v>30</v>
      </c>
      <c r="G105" s="121">
        <v>1440800</v>
      </c>
      <c r="H105" s="121">
        <f>+(1390000/30)*F105</f>
        <v>1390000</v>
      </c>
      <c r="I105" s="121">
        <f>+(((1390000*92%)+162000)/30)*F105</f>
        <v>1440800</v>
      </c>
      <c r="J105" s="121">
        <f t="shared" si="9"/>
        <v>0</v>
      </c>
      <c r="K105" s="121" t="s">
        <v>547</v>
      </c>
      <c r="L105" s="127" t="s">
        <v>341</v>
      </c>
      <c r="M105" s="125"/>
      <c r="N105" s="125"/>
      <c r="O105" s="125"/>
      <c r="P105" s="125"/>
    </row>
    <row r="106" spans="1:16">
      <c r="A106" s="124" t="s">
        <v>386</v>
      </c>
      <c r="B106" s="124" t="s">
        <v>17</v>
      </c>
      <c r="C106" s="117">
        <v>1000803836</v>
      </c>
      <c r="D106" s="125" t="s">
        <v>387</v>
      </c>
      <c r="E106" s="116">
        <v>45369</v>
      </c>
      <c r="F106" s="126">
        <v>30</v>
      </c>
      <c r="G106" s="121">
        <v>1358000</v>
      </c>
      <c r="H106" s="121">
        <f>+(1300000/30)*F106</f>
        <v>1300000</v>
      </c>
      <c r="I106" s="121">
        <f>+(((1300000*92%)+162000)/30)*F106</f>
        <v>1358000</v>
      </c>
      <c r="J106" s="121">
        <f t="shared" si="9"/>
        <v>0</v>
      </c>
      <c r="K106" s="121" t="s">
        <v>548</v>
      </c>
      <c r="L106" s="127" t="s">
        <v>341</v>
      </c>
      <c r="M106" s="125"/>
      <c r="N106" s="125"/>
      <c r="O106" s="125"/>
      <c r="P106" s="125"/>
    </row>
    <row r="107" spans="1:16">
      <c r="A107" s="76" t="s">
        <v>339</v>
      </c>
      <c r="B107" s="114" t="s">
        <v>373</v>
      </c>
      <c r="C107" s="132">
        <v>1000831469</v>
      </c>
      <c r="D107" s="133" t="s">
        <v>540</v>
      </c>
      <c r="E107" s="118">
        <v>45395</v>
      </c>
      <c r="F107" s="151">
        <v>18</v>
      </c>
      <c r="G107" s="134">
        <v>864480</v>
      </c>
      <c r="H107" s="121">
        <f>+(1390000/30)*F107</f>
        <v>834000</v>
      </c>
      <c r="I107" s="121">
        <f>+(((1390000*92%)+162000)/30)*F107</f>
        <v>864480</v>
      </c>
      <c r="J107" s="121">
        <f t="shared" si="9"/>
        <v>0</v>
      </c>
      <c r="K107" s="134" t="s">
        <v>547</v>
      </c>
      <c r="L107" s="129"/>
      <c r="M107" s="133"/>
      <c r="N107" s="133"/>
      <c r="O107" s="133"/>
      <c r="P107" s="125"/>
    </row>
    <row r="108" spans="1:16">
      <c r="A108" s="124" t="s">
        <v>386</v>
      </c>
      <c r="B108" s="124" t="s">
        <v>17</v>
      </c>
      <c r="C108" s="117">
        <v>1001276187</v>
      </c>
      <c r="D108" s="125" t="s">
        <v>390</v>
      </c>
      <c r="E108" s="116">
        <v>45374</v>
      </c>
      <c r="F108" s="126">
        <v>30</v>
      </c>
      <c r="G108" s="121">
        <v>1358000</v>
      </c>
      <c r="H108" s="121">
        <f>+(1300000/30)*F108</f>
        <v>1300000</v>
      </c>
      <c r="I108" s="121">
        <f>+(((1300000*92%)+162000)/30)*F108</f>
        <v>1358000</v>
      </c>
      <c r="J108" s="121">
        <f t="shared" si="9"/>
        <v>0</v>
      </c>
      <c r="K108" s="121" t="s">
        <v>552</v>
      </c>
      <c r="L108" s="127" t="s">
        <v>341</v>
      </c>
      <c r="M108" s="125"/>
      <c r="N108" s="125"/>
      <c r="O108" s="125"/>
      <c r="P108" s="125"/>
    </row>
    <row r="109" spans="1:16">
      <c r="A109" s="157" t="s">
        <v>283</v>
      </c>
      <c r="B109" s="131" t="s">
        <v>17</v>
      </c>
      <c r="C109" s="147">
        <v>1002230033</v>
      </c>
      <c r="D109" s="148" t="s">
        <v>285</v>
      </c>
      <c r="E109" s="118">
        <v>45369</v>
      </c>
      <c r="F109" s="151">
        <f>1+9+20</f>
        <v>30</v>
      </c>
      <c r="G109" s="121">
        <v>1304002</v>
      </c>
      <c r="H109" s="121">
        <f>+(1300000/30)*F109</f>
        <v>1300000</v>
      </c>
      <c r="I109" s="121">
        <f>+(((1300000*92%)+162000)/30)*F109</f>
        <v>1358000</v>
      </c>
      <c r="J109" s="113">
        <f t="shared" si="9"/>
        <v>-53998</v>
      </c>
      <c r="K109" s="121" t="s">
        <v>548</v>
      </c>
      <c r="L109" s="127" t="s">
        <v>259</v>
      </c>
      <c r="M109" s="125"/>
      <c r="N109" s="125"/>
      <c r="O109" s="125"/>
      <c r="P109" s="125"/>
    </row>
    <row r="110" spans="1:16">
      <c r="A110" s="124" t="s">
        <v>420</v>
      </c>
      <c r="B110" s="133" t="s">
        <v>423</v>
      </c>
      <c r="C110" s="132">
        <v>1002269813</v>
      </c>
      <c r="D110" s="133" t="s">
        <v>424</v>
      </c>
      <c r="E110" s="116">
        <v>45369</v>
      </c>
      <c r="F110" s="126">
        <v>30</v>
      </c>
      <c r="G110" s="134">
        <v>1358000</v>
      </c>
      <c r="H110" s="121">
        <f>+(1300000/30)*F110</f>
        <v>1300000</v>
      </c>
      <c r="I110" s="121">
        <f>+(((1300000*92%)+162000)/30)*F110</f>
        <v>1358000</v>
      </c>
      <c r="J110" s="121">
        <f t="shared" si="9"/>
        <v>0</v>
      </c>
      <c r="K110" s="134" t="s">
        <v>548</v>
      </c>
      <c r="L110" s="129" t="s">
        <v>408</v>
      </c>
      <c r="M110" s="133"/>
      <c r="N110" s="133"/>
      <c r="O110" s="133"/>
      <c r="P110" s="125"/>
    </row>
    <row r="111" spans="1:16">
      <c r="A111" s="75" t="s">
        <v>339</v>
      </c>
      <c r="B111" s="114"/>
      <c r="C111" s="130">
        <v>1003532987</v>
      </c>
      <c r="D111" s="131" t="s">
        <v>533</v>
      </c>
      <c r="E111" s="135">
        <v>45395</v>
      </c>
      <c r="F111" s="155">
        <v>18</v>
      </c>
      <c r="G111" s="137">
        <v>864480</v>
      </c>
      <c r="H111" s="121">
        <f>+(1390000/30)*F111</f>
        <v>834000</v>
      </c>
      <c r="I111" s="121">
        <f>+(((1390000*92%)+162000)/30)*F111</f>
        <v>864480</v>
      </c>
      <c r="J111" s="121">
        <f t="shared" si="9"/>
        <v>0</v>
      </c>
      <c r="K111" s="137" t="s">
        <v>548</v>
      </c>
      <c r="L111" s="138"/>
      <c r="M111" s="131"/>
      <c r="N111" s="131"/>
      <c r="O111" s="131"/>
      <c r="P111" s="125"/>
    </row>
    <row r="112" spans="1:16">
      <c r="A112" s="124" t="s">
        <v>339</v>
      </c>
      <c r="B112" s="79" t="s">
        <v>373</v>
      </c>
      <c r="C112" s="117">
        <v>1005524163</v>
      </c>
      <c r="D112" s="125" t="s">
        <v>374</v>
      </c>
      <c r="E112" s="116">
        <v>45369</v>
      </c>
      <c r="F112" s="126">
        <v>30</v>
      </c>
      <c r="G112" s="121">
        <v>1440800</v>
      </c>
      <c r="H112" s="121">
        <f>+(1390000/30)*F112</f>
        <v>1390000</v>
      </c>
      <c r="I112" s="121">
        <f>+(((1390000*92%)+162000)/30)*F112</f>
        <v>1440800</v>
      </c>
      <c r="J112" s="121">
        <f t="shared" si="9"/>
        <v>0</v>
      </c>
      <c r="K112" s="121" t="s">
        <v>548</v>
      </c>
      <c r="L112" s="127" t="s">
        <v>341</v>
      </c>
      <c r="M112" s="125"/>
      <c r="N112" s="125"/>
      <c r="O112" s="125"/>
      <c r="P112" s="125"/>
    </row>
    <row r="113" spans="1:16">
      <c r="A113" s="158" t="s">
        <v>269</v>
      </c>
      <c r="B113" s="131" t="s">
        <v>17</v>
      </c>
      <c r="C113" s="142">
        <v>1007725189</v>
      </c>
      <c r="D113" s="143" t="s">
        <v>273</v>
      </c>
      <c r="E113" s="116">
        <v>45371</v>
      </c>
      <c r="F113" s="126">
        <v>30</v>
      </c>
      <c r="G113" s="121">
        <v>1358000</v>
      </c>
      <c r="H113" s="121">
        <f>+(1300000/30)*F113</f>
        <v>1300000</v>
      </c>
      <c r="I113" s="121">
        <f>+(((1300000*92%)+162000)/30)*F113</f>
        <v>1358000</v>
      </c>
      <c r="J113" s="121">
        <f t="shared" si="9"/>
        <v>0</v>
      </c>
      <c r="K113" s="121" t="s">
        <v>552</v>
      </c>
      <c r="L113" s="127" t="s">
        <v>259</v>
      </c>
      <c r="M113" s="125"/>
      <c r="N113" s="125"/>
      <c r="O113" s="125"/>
      <c r="P113" s="125"/>
    </row>
    <row r="114" spans="1:16">
      <c r="A114" s="124" t="s">
        <v>339</v>
      </c>
      <c r="B114" s="124" t="s">
        <v>373</v>
      </c>
      <c r="C114" s="117">
        <v>1010003092</v>
      </c>
      <c r="D114" s="125" t="s">
        <v>381</v>
      </c>
      <c r="E114" s="116">
        <v>45374</v>
      </c>
      <c r="F114" s="126">
        <v>30</v>
      </c>
      <c r="G114" s="121">
        <v>1440800</v>
      </c>
      <c r="H114" s="121">
        <f>+(1390000/30)*F114</f>
        <v>1390000</v>
      </c>
      <c r="I114" s="121">
        <f>+(((1390000*92%)+162000)/30)*F114</f>
        <v>1440800</v>
      </c>
      <c r="J114" s="121">
        <f t="shared" si="9"/>
        <v>0</v>
      </c>
      <c r="K114" s="121" t="s">
        <v>548</v>
      </c>
      <c r="L114" s="127" t="s">
        <v>341</v>
      </c>
      <c r="M114" s="125"/>
      <c r="N114" s="125"/>
      <c r="O114" s="125"/>
      <c r="P114" s="125"/>
    </row>
    <row r="115" spans="1:16">
      <c r="A115" s="158" t="s">
        <v>320</v>
      </c>
      <c r="B115" s="131" t="s">
        <v>17</v>
      </c>
      <c r="C115" s="130">
        <v>1010219099</v>
      </c>
      <c r="D115" s="131" t="s">
        <v>325</v>
      </c>
      <c r="E115" s="135">
        <v>45369</v>
      </c>
      <c r="F115" s="155">
        <f>2+28</f>
        <v>30</v>
      </c>
      <c r="G115" s="137">
        <v>1347200</v>
      </c>
      <c r="H115" s="121">
        <f>+(1300000/30)*F115</f>
        <v>1300000</v>
      </c>
      <c r="I115" s="121">
        <f>+(((1300000*92%)+162000)/30)*F115</f>
        <v>1358000</v>
      </c>
      <c r="J115" s="113">
        <f t="shared" si="9"/>
        <v>-10800</v>
      </c>
      <c r="K115" s="137" t="s">
        <v>548</v>
      </c>
      <c r="L115" s="138" t="s">
        <v>306</v>
      </c>
      <c r="M115" s="131"/>
      <c r="N115" s="131"/>
      <c r="O115" s="131"/>
      <c r="P115" s="125"/>
    </row>
    <row r="116" spans="1:16">
      <c r="A116" s="161" t="s">
        <v>339</v>
      </c>
      <c r="B116" s="124" t="s">
        <v>17</v>
      </c>
      <c r="C116" s="117">
        <v>1012331832</v>
      </c>
      <c r="D116" s="125" t="s">
        <v>360</v>
      </c>
      <c r="E116" s="116">
        <v>45369</v>
      </c>
      <c r="F116" s="126">
        <v>30</v>
      </c>
      <c r="G116" s="121">
        <v>1358000</v>
      </c>
      <c r="H116" s="121">
        <f>+(1300000/30)*F116</f>
        <v>1300000</v>
      </c>
      <c r="I116" s="121">
        <f>+(((1300000*92%)+162000)/30)*F116</f>
        <v>1358000</v>
      </c>
      <c r="J116" s="121">
        <f t="shared" si="9"/>
        <v>0</v>
      </c>
      <c r="K116" s="121" t="s">
        <v>548</v>
      </c>
      <c r="L116" s="127" t="s">
        <v>341</v>
      </c>
      <c r="M116" s="125"/>
      <c r="N116" s="125"/>
      <c r="O116" s="125"/>
      <c r="P116" s="125"/>
    </row>
    <row r="117" spans="1:16">
      <c r="A117" s="75" t="s">
        <v>328</v>
      </c>
      <c r="B117" s="114" t="s">
        <v>1403</v>
      </c>
      <c r="C117" s="130">
        <v>1013583198</v>
      </c>
      <c r="D117" s="131" t="s">
        <v>542</v>
      </c>
      <c r="E117" s="119">
        <v>45385</v>
      </c>
      <c r="F117" s="151">
        <v>28</v>
      </c>
      <c r="G117" s="121">
        <v>1267467</v>
      </c>
      <c r="H117" s="121">
        <f>+(1300000/30)*F117</f>
        <v>1213333.3333333335</v>
      </c>
      <c r="I117" s="121">
        <f>+(((1300000*92%)+162000)/30)*F117</f>
        <v>1267466.6666666665</v>
      </c>
      <c r="J117" s="121">
        <f t="shared" si="9"/>
        <v>0.33333333348855376</v>
      </c>
      <c r="K117" s="121" t="s">
        <v>510</v>
      </c>
      <c r="L117" s="127"/>
      <c r="M117" s="125"/>
      <c r="N117" s="125"/>
      <c r="O117" s="125"/>
      <c r="P117" s="125"/>
    </row>
    <row r="118" spans="1:16">
      <c r="A118" s="158" t="s">
        <v>262</v>
      </c>
      <c r="B118" s="124" t="s">
        <v>17</v>
      </c>
      <c r="C118" s="130">
        <v>1013618485</v>
      </c>
      <c r="D118" s="131" t="s">
        <v>518</v>
      </c>
      <c r="E118" s="145">
        <v>45371</v>
      </c>
      <c r="F118" s="139">
        <v>30</v>
      </c>
      <c r="G118" s="121">
        <v>1358000</v>
      </c>
      <c r="H118" s="121">
        <f>+(1300000/30)*F118</f>
        <v>1300000</v>
      </c>
      <c r="I118" s="121">
        <f>+(((1300000*92%)+162000)/30)*F118</f>
        <v>1358000</v>
      </c>
      <c r="J118" s="121">
        <f t="shared" si="9"/>
        <v>0</v>
      </c>
      <c r="K118" s="121" t="s">
        <v>550</v>
      </c>
      <c r="L118" s="127" t="s">
        <v>259</v>
      </c>
      <c r="M118" s="125"/>
      <c r="N118" s="125"/>
      <c r="O118" s="125"/>
      <c r="P118" s="125"/>
    </row>
    <row r="119" spans="1:16">
      <c r="A119" s="161" t="s">
        <v>406</v>
      </c>
      <c r="B119" s="133" t="s">
        <v>17</v>
      </c>
      <c r="C119" s="132">
        <v>1013657628</v>
      </c>
      <c r="D119" s="133" t="s">
        <v>409</v>
      </c>
      <c r="E119" s="116">
        <v>45369</v>
      </c>
      <c r="F119" s="126">
        <v>30</v>
      </c>
      <c r="G119" s="134">
        <v>1358000</v>
      </c>
      <c r="H119" s="121">
        <f>+(1300000/30)*F119</f>
        <v>1300000</v>
      </c>
      <c r="I119" s="121">
        <f>+(((1300000*92%)+162000)/30)*F119</f>
        <v>1358000</v>
      </c>
      <c r="J119" s="121">
        <f t="shared" si="9"/>
        <v>0</v>
      </c>
      <c r="K119" s="134" t="s">
        <v>548</v>
      </c>
      <c r="L119" s="129" t="s">
        <v>408</v>
      </c>
      <c r="M119" s="133"/>
      <c r="N119" s="133"/>
      <c r="O119" s="133"/>
      <c r="P119" s="125"/>
    </row>
    <row r="120" spans="1:16">
      <c r="A120" s="158" t="s">
        <v>274</v>
      </c>
      <c r="B120" s="131" t="s">
        <v>373</v>
      </c>
      <c r="C120" s="130">
        <v>1015398680</v>
      </c>
      <c r="D120" s="131" t="s">
        <v>279</v>
      </c>
      <c r="E120" s="118">
        <v>45369</v>
      </c>
      <c r="F120" s="139">
        <v>30</v>
      </c>
      <c r="G120" s="121">
        <v>1440800</v>
      </c>
      <c r="H120" s="121">
        <f>+(1390000/30)*F120</f>
        <v>1390000</v>
      </c>
      <c r="I120" s="121">
        <f>+(((1390000*92%)+162000)/30)*F120</f>
        <v>1440800</v>
      </c>
      <c r="J120" s="121">
        <f t="shared" si="9"/>
        <v>0</v>
      </c>
      <c r="K120" s="121" t="s">
        <v>548</v>
      </c>
      <c r="L120" s="127" t="s">
        <v>259</v>
      </c>
      <c r="M120" s="125"/>
      <c r="N120" s="125"/>
      <c r="O120" s="125"/>
      <c r="P120" s="125"/>
    </row>
    <row r="121" spans="1:16">
      <c r="A121" s="124" t="s">
        <v>339</v>
      </c>
      <c r="B121" s="124" t="s">
        <v>373</v>
      </c>
      <c r="C121" s="117">
        <v>1016028720</v>
      </c>
      <c r="D121" s="125" t="s">
        <v>378</v>
      </c>
      <c r="E121" s="116">
        <v>45369</v>
      </c>
      <c r="F121" s="126">
        <v>30</v>
      </c>
      <c r="G121" s="121">
        <v>1440800</v>
      </c>
      <c r="H121" s="121">
        <f>+(1390000/30)*F121</f>
        <v>1390000</v>
      </c>
      <c r="I121" s="121">
        <f>+(((1390000*92%)+162000)/30)*F121</f>
        <v>1440800</v>
      </c>
      <c r="J121" s="121">
        <f t="shared" si="9"/>
        <v>0</v>
      </c>
      <c r="K121" s="121" t="s">
        <v>548</v>
      </c>
      <c r="L121" s="127" t="s">
        <v>341</v>
      </c>
      <c r="M121" s="125"/>
      <c r="N121" s="125"/>
      <c r="O121" s="125"/>
      <c r="P121" s="125"/>
    </row>
    <row r="122" spans="1:16">
      <c r="A122" s="158" t="s">
        <v>274</v>
      </c>
      <c r="B122" s="131" t="s">
        <v>423</v>
      </c>
      <c r="C122" s="130">
        <v>1016105801</v>
      </c>
      <c r="D122" s="131" t="s">
        <v>277</v>
      </c>
      <c r="E122" s="118">
        <v>45369</v>
      </c>
      <c r="F122" s="139">
        <v>30</v>
      </c>
      <c r="G122" s="121">
        <v>1358000</v>
      </c>
      <c r="H122" s="121">
        <f>+(1300000/30)*F122</f>
        <v>1300000</v>
      </c>
      <c r="I122" s="121">
        <f>+(((1300000*92%)+162000)/30)*F122</f>
        <v>1358000</v>
      </c>
      <c r="J122" s="121">
        <f t="shared" si="9"/>
        <v>0</v>
      </c>
      <c r="K122" s="121" t="s">
        <v>548</v>
      </c>
      <c r="L122" s="127" t="s">
        <v>259</v>
      </c>
      <c r="M122" s="125"/>
      <c r="N122" s="125"/>
      <c r="O122" s="125"/>
      <c r="P122" s="125"/>
    </row>
    <row r="123" spans="1:16">
      <c r="A123" s="158" t="s">
        <v>326</v>
      </c>
      <c r="B123" s="131" t="s">
        <v>17</v>
      </c>
      <c r="C123" s="130">
        <v>1018429019</v>
      </c>
      <c r="D123" s="131" t="s">
        <v>515</v>
      </c>
      <c r="E123" s="135">
        <v>45369</v>
      </c>
      <c r="F123" s="136">
        <v>30</v>
      </c>
      <c r="G123" s="137">
        <v>1358000</v>
      </c>
      <c r="H123" s="121">
        <f>+(1300000/30)*F123</f>
        <v>1300000</v>
      </c>
      <c r="I123" s="121">
        <f>+(((1300000*92%)+162000)/30)*F123</f>
        <v>1358000</v>
      </c>
      <c r="J123" s="121">
        <f t="shared" si="9"/>
        <v>0</v>
      </c>
      <c r="K123" s="137" t="s">
        <v>548</v>
      </c>
      <c r="L123" s="138" t="s">
        <v>306</v>
      </c>
      <c r="M123" s="131"/>
      <c r="N123" s="131"/>
      <c r="O123" s="131"/>
      <c r="P123" s="131"/>
    </row>
    <row r="124" spans="1:16">
      <c r="A124" s="158" t="s">
        <v>328</v>
      </c>
      <c r="B124" s="131" t="s">
        <v>17</v>
      </c>
      <c r="C124" s="130">
        <v>1019060189</v>
      </c>
      <c r="D124" s="131" t="s">
        <v>329</v>
      </c>
      <c r="E124" s="135">
        <v>45369</v>
      </c>
      <c r="F124" s="136">
        <v>30</v>
      </c>
      <c r="G124" s="137">
        <v>1358000</v>
      </c>
      <c r="H124" s="121">
        <f>+(1300000/30)*F124</f>
        <v>1300000</v>
      </c>
      <c r="I124" s="121">
        <f>+(((1300000*92%)+162000)/30)*F124</f>
        <v>1358000</v>
      </c>
      <c r="J124" s="121">
        <f t="shared" si="9"/>
        <v>0</v>
      </c>
      <c r="K124" s="137" t="s">
        <v>551</v>
      </c>
      <c r="L124" s="138" t="s">
        <v>306</v>
      </c>
      <c r="M124" s="131"/>
      <c r="N124" s="131"/>
      <c r="O124" s="131"/>
      <c r="P124" s="125"/>
    </row>
    <row r="125" spans="1:16">
      <c r="A125" s="158" t="s">
        <v>309</v>
      </c>
      <c r="B125" s="131" t="s">
        <v>17</v>
      </c>
      <c r="C125" s="130">
        <v>1020727061</v>
      </c>
      <c r="D125" s="131" t="s">
        <v>310</v>
      </c>
      <c r="E125" s="135">
        <v>45369</v>
      </c>
      <c r="F125" s="136">
        <v>30</v>
      </c>
      <c r="G125" s="137">
        <v>1358000</v>
      </c>
      <c r="H125" s="121">
        <f>+(1300000/30)*F125</f>
        <v>1300000</v>
      </c>
      <c r="I125" s="121">
        <f>+(((1300000*92%)+162000)/30)*F125</f>
        <v>1358000</v>
      </c>
      <c r="J125" s="121">
        <f t="shared" si="9"/>
        <v>0</v>
      </c>
      <c r="K125" s="137" t="s">
        <v>548</v>
      </c>
      <c r="L125" s="138" t="s">
        <v>306</v>
      </c>
      <c r="M125" s="131"/>
      <c r="N125" s="131"/>
      <c r="O125" s="131"/>
      <c r="P125" s="125"/>
    </row>
    <row r="126" spans="1:16">
      <c r="A126" s="161" t="s">
        <v>339</v>
      </c>
      <c r="B126" s="124" t="s">
        <v>17</v>
      </c>
      <c r="C126" s="117">
        <v>1020792307</v>
      </c>
      <c r="D126" s="125" t="s">
        <v>368</v>
      </c>
      <c r="E126" s="116">
        <v>45369</v>
      </c>
      <c r="F126" s="154">
        <f>3+27</f>
        <v>30</v>
      </c>
      <c r="G126" s="121">
        <v>1341800</v>
      </c>
      <c r="H126" s="121">
        <f>+(1300000/30)*F126</f>
        <v>1300000</v>
      </c>
      <c r="I126" s="121">
        <f>+(((1300000*92%)+162000)/30)*F126</f>
        <v>1358000</v>
      </c>
      <c r="J126" s="113">
        <f t="shared" si="9"/>
        <v>-16200</v>
      </c>
      <c r="K126" s="121" t="s">
        <v>548</v>
      </c>
      <c r="L126" s="127" t="s">
        <v>341</v>
      </c>
      <c r="M126" s="125"/>
      <c r="N126" s="125"/>
      <c r="O126" s="125"/>
      <c r="P126" s="125"/>
    </row>
    <row r="127" spans="1:16">
      <c r="A127" s="158" t="s">
        <v>328</v>
      </c>
      <c r="B127" s="131" t="s">
        <v>373</v>
      </c>
      <c r="C127" s="130">
        <v>1020805845</v>
      </c>
      <c r="D127" s="131" t="s">
        <v>334</v>
      </c>
      <c r="E127" s="135">
        <v>45374</v>
      </c>
      <c r="F127" s="136">
        <v>30</v>
      </c>
      <c r="G127" s="137">
        <v>1440800</v>
      </c>
      <c r="H127" s="121">
        <f>+(1390000/30)*F127</f>
        <v>1390000</v>
      </c>
      <c r="I127" s="121">
        <f>+(((1390000*92%)+162000)/30)*F127</f>
        <v>1440800</v>
      </c>
      <c r="J127" s="121">
        <f t="shared" si="9"/>
        <v>0</v>
      </c>
      <c r="K127" s="137" t="s">
        <v>548</v>
      </c>
      <c r="L127" s="138" t="s">
        <v>306</v>
      </c>
      <c r="M127" s="131"/>
      <c r="N127" s="131"/>
      <c r="O127" s="131"/>
      <c r="P127" s="125"/>
    </row>
    <row r="128" spans="1:16">
      <c r="A128" s="158" t="s">
        <v>328</v>
      </c>
      <c r="B128" s="131" t="s">
        <v>17</v>
      </c>
      <c r="C128" s="130">
        <v>1020807133</v>
      </c>
      <c r="D128" s="131" t="s">
        <v>476</v>
      </c>
      <c r="E128" s="135">
        <v>45371</v>
      </c>
      <c r="F128" s="130">
        <v>30</v>
      </c>
      <c r="G128" s="137">
        <v>1358000</v>
      </c>
      <c r="H128" s="121">
        <f>+(1300000/30)*F128</f>
        <v>1300000</v>
      </c>
      <c r="I128" s="121">
        <f>+(((1300000*92%)+162000)/30)*F128</f>
        <v>1358000</v>
      </c>
      <c r="J128" s="121">
        <f t="shared" si="9"/>
        <v>0</v>
      </c>
      <c r="K128" s="137" t="s">
        <v>547</v>
      </c>
      <c r="L128" s="138" t="s">
        <v>306</v>
      </c>
      <c r="M128" s="131"/>
      <c r="N128" s="131"/>
      <c r="O128" s="131"/>
      <c r="P128" s="125"/>
    </row>
    <row r="129" spans="1:16">
      <c r="A129" s="158" t="s">
        <v>274</v>
      </c>
      <c r="B129" s="131" t="s">
        <v>423</v>
      </c>
      <c r="C129" s="130">
        <v>1021395108</v>
      </c>
      <c r="D129" s="131" t="s">
        <v>278</v>
      </c>
      <c r="E129" s="118">
        <v>45369</v>
      </c>
      <c r="F129" s="139">
        <v>30</v>
      </c>
      <c r="G129" s="121">
        <v>1358000</v>
      </c>
      <c r="H129" s="121">
        <f>+(1300000/30)*F129</f>
        <v>1300000</v>
      </c>
      <c r="I129" s="121">
        <f>+(((1300000*92%)+162000)/30)*F129</f>
        <v>1358000</v>
      </c>
      <c r="J129" s="121">
        <f t="shared" si="9"/>
        <v>0</v>
      </c>
      <c r="K129" s="121" t="s">
        <v>548</v>
      </c>
      <c r="L129" s="127" t="s">
        <v>259</v>
      </c>
      <c r="M129" s="125"/>
      <c r="N129" s="125"/>
      <c r="O129" s="125"/>
      <c r="P129" s="125"/>
    </row>
    <row r="130" spans="1:16">
      <c r="A130" s="158" t="s">
        <v>298</v>
      </c>
      <c r="B130" s="131" t="s">
        <v>17</v>
      </c>
      <c r="C130" s="130">
        <v>1022344041</v>
      </c>
      <c r="D130" s="131" t="s">
        <v>299</v>
      </c>
      <c r="E130" s="118">
        <v>45369</v>
      </c>
      <c r="F130" s="139">
        <v>30</v>
      </c>
      <c r="G130" s="120">
        <v>1358000</v>
      </c>
      <c r="H130" s="121">
        <f>+(1300000/30)*F130</f>
        <v>1300000</v>
      </c>
      <c r="I130" s="121">
        <f>+(((1300000*92%)+162000)/30)*F130</f>
        <v>1358000</v>
      </c>
      <c r="J130" s="121">
        <f t="shared" ref="J130:J161" si="10">+G130-I130</f>
        <v>0</v>
      </c>
      <c r="K130" s="121" t="s">
        <v>548</v>
      </c>
      <c r="L130" s="127" t="s">
        <v>259</v>
      </c>
      <c r="M130" s="125"/>
      <c r="N130" s="125"/>
      <c r="O130" s="125"/>
      <c r="P130" s="73" t="s">
        <v>557</v>
      </c>
    </row>
    <row r="131" spans="1:16">
      <c r="A131" s="161" t="s">
        <v>339</v>
      </c>
      <c r="B131" s="124" t="s">
        <v>17</v>
      </c>
      <c r="C131" s="117">
        <v>1022363890</v>
      </c>
      <c r="D131" s="125" t="s">
        <v>519</v>
      </c>
      <c r="E131" s="116">
        <v>45369</v>
      </c>
      <c r="F131" s="126">
        <v>30</v>
      </c>
      <c r="G131" s="121">
        <v>1358000</v>
      </c>
      <c r="H131" s="121">
        <f>+(1300000/30)*F131</f>
        <v>1300000</v>
      </c>
      <c r="I131" s="121">
        <f>+(((1300000*92%)+162000)/30)*F131</f>
        <v>1358000</v>
      </c>
      <c r="J131" s="121">
        <f t="shared" si="10"/>
        <v>0</v>
      </c>
      <c r="K131" s="121" t="s">
        <v>548</v>
      </c>
      <c r="L131" s="127" t="s">
        <v>341</v>
      </c>
      <c r="M131" s="125"/>
      <c r="N131" s="125"/>
      <c r="O131" s="125"/>
      <c r="P131" s="125"/>
    </row>
    <row r="132" spans="1:16">
      <c r="A132" s="124" t="s">
        <v>339</v>
      </c>
      <c r="B132" s="124" t="s">
        <v>302</v>
      </c>
      <c r="C132" s="117">
        <v>1022931201</v>
      </c>
      <c r="D132" s="146" t="s">
        <v>524</v>
      </c>
      <c r="E132" s="116">
        <v>45369</v>
      </c>
      <c r="F132" s="153">
        <v>10</v>
      </c>
      <c r="G132" s="121">
        <v>805543</v>
      </c>
      <c r="H132" s="121">
        <f>+(1401000/30)*F132</f>
        <v>467000</v>
      </c>
      <c r="I132" s="121">
        <f>+(((1401000*92%)+(162000+135000+95000))/30)*F132</f>
        <v>560306.66666666663</v>
      </c>
      <c r="J132" s="113">
        <f t="shared" si="10"/>
        <v>245236.33333333337</v>
      </c>
      <c r="K132" s="121" t="s">
        <v>1405</v>
      </c>
      <c r="L132" s="127" t="s">
        <v>341</v>
      </c>
      <c r="M132" s="125"/>
      <c r="N132" s="125"/>
      <c r="O132" s="125"/>
      <c r="P132" s="125"/>
    </row>
    <row r="133" spans="1:16">
      <c r="A133" s="124" t="s">
        <v>386</v>
      </c>
      <c r="B133" s="124" t="s">
        <v>17</v>
      </c>
      <c r="C133" s="117">
        <v>1022940252</v>
      </c>
      <c r="D133" s="125" t="s">
        <v>520</v>
      </c>
      <c r="E133" s="116">
        <v>45369</v>
      </c>
      <c r="F133" s="126">
        <v>30</v>
      </c>
      <c r="G133" s="121">
        <v>1358000</v>
      </c>
      <c r="H133" s="121">
        <f>+(1300000/30)*F133</f>
        <v>1300000</v>
      </c>
      <c r="I133" s="121">
        <f>+(((1300000*92%)+162000)/30)*F133</f>
        <v>1358000</v>
      </c>
      <c r="J133" s="121">
        <f t="shared" si="10"/>
        <v>0</v>
      </c>
      <c r="K133" s="121" t="s">
        <v>548</v>
      </c>
      <c r="L133" s="127" t="s">
        <v>341</v>
      </c>
      <c r="M133" s="125"/>
      <c r="N133" s="125"/>
      <c r="O133" s="125"/>
      <c r="P133" s="125"/>
    </row>
    <row r="134" spans="1:16">
      <c r="A134" s="161" t="s">
        <v>420</v>
      </c>
      <c r="B134" s="133" t="s">
        <v>427</v>
      </c>
      <c r="C134" s="132">
        <v>1022985784</v>
      </c>
      <c r="D134" s="133" t="s">
        <v>428</v>
      </c>
      <c r="E134" s="116">
        <v>45369</v>
      </c>
      <c r="F134" s="126">
        <v>30</v>
      </c>
      <c r="G134" s="134">
        <v>1440800</v>
      </c>
      <c r="H134" s="121">
        <f>+(1390000/30)*F134</f>
        <v>1390000</v>
      </c>
      <c r="I134" s="121">
        <f>+(((1390000*92%)+162000)/30)*F134</f>
        <v>1440800</v>
      </c>
      <c r="J134" s="121">
        <f t="shared" si="10"/>
        <v>0</v>
      </c>
      <c r="K134" s="134" t="s">
        <v>548</v>
      </c>
      <c r="L134" s="129" t="s">
        <v>408</v>
      </c>
      <c r="M134" s="133"/>
      <c r="N134" s="133"/>
      <c r="O134" s="133"/>
      <c r="P134" s="125"/>
    </row>
    <row r="135" spans="1:16">
      <c r="A135" s="158" t="s">
        <v>328</v>
      </c>
      <c r="B135" s="131" t="s">
        <v>17</v>
      </c>
      <c r="C135" s="130">
        <v>1022990341</v>
      </c>
      <c r="D135" s="131" t="s">
        <v>333</v>
      </c>
      <c r="E135" s="135">
        <v>45369</v>
      </c>
      <c r="F135" s="136">
        <v>30</v>
      </c>
      <c r="G135" s="137">
        <v>1358000</v>
      </c>
      <c r="H135" s="121">
        <f>+(1300000/30)*F135</f>
        <v>1300000</v>
      </c>
      <c r="I135" s="121">
        <f>+(((1300000*92%)+162000)/30)*F135</f>
        <v>1358000</v>
      </c>
      <c r="J135" s="121">
        <f t="shared" si="10"/>
        <v>0</v>
      </c>
      <c r="K135" s="137" t="s">
        <v>551</v>
      </c>
      <c r="L135" s="138" t="s">
        <v>306</v>
      </c>
      <c r="M135" s="131"/>
      <c r="N135" s="131"/>
      <c r="O135" s="131"/>
      <c r="P135" s="125"/>
    </row>
    <row r="136" spans="1:16">
      <c r="A136" s="157" t="s">
        <v>257</v>
      </c>
      <c r="B136" s="131" t="s">
        <v>373</v>
      </c>
      <c r="C136" s="132">
        <v>1023015035</v>
      </c>
      <c r="D136" s="133" t="s">
        <v>260</v>
      </c>
      <c r="E136" s="118">
        <v>45369</v>
      </c>
      <c r="F136" s="139">
        <v>30</v>
      </c>
      <c r="G136" s="121">
        <v>1440800</v>
      </c>
      <c r="H136" s="121">
        <f>+(1390000/30)*F136</f>
        <v>1390000</v>
      </c>
      <c r="I136" s="121">
        <f>+(((1390000*92%)+162000)/30)*F136</f>
        <v>1440800</v>
      </c>
      <c r="J136" s="121">
        <f t="shared" si="10"/>
        <v>0</v>
      </c>
      <c r="K136" s="121" t="s">
        <v>548</v>
      </c>
      <c r="L136" s="127" t="s">
        <v>259</v>
      </c>
      <c r="M136" s="125"/>
      <c r="N136" s="125"/>
      <c r="O136" s="125"/>
      <c r="P136" s="125"/>
    </row>
    <row r="137" spans="1:16">
      <c r="A137" s="161" t="s">
        <v>400</v>
      </c>
      <c r="B137" s="124" t="s">
        <v>17</v>
      </c>
      <c r="C137" s="117">
        <v>1023017321</v>
      </c>
      <c r="D137" s="125" t="s">
        <v>405</v>
      </c>
      <c r="E137" s="116">
        <v>45369</v>
      </c>
      <c r="F137" s="126">
        <v>30</v>
      </c>
      <c r="G137" s="121">
        <v>1358000</v>
      </c>
      <c r="H137" s="121">
        <f>+(1300000/30)*F137</f>
        <v>1300000</v>
      </c>
      <c r="I137" s="121">
        <f>+(((1300000*92%)+162000)/30)*F137</f>
        <v>1358000</v>
      </c>
      <c r="J137" s="121">
        <f t="shared" si="10"/>
        <v>0</v>
      </c>
      <c r="K137" s="121" t="s">
        <v>548</v>
      </c>
      <c r="L137" s="127" t="s">
        <v>341</v>
      </c>
      <c r="M137" s="125"/>
      <c r="N137" s="125"/>
      <c r="O137" s="125"/>
      <c r="P137" s="125"/>
    </row>
    <row r="138" spans="1:16">
      <c r="A138" s="158" t="s">
        <v>298</v>
      </c>
      <c r="B138" s="131" t="s">
        <v>17</v>
      </c>
      <c r="C138" s="130">
        <v>1023031155</v>
      </c>
      <c r="D138" s="131" t="s">
        <v>300</v>
      </c>
      <c r="E138" s="118">
        <v>45369</v>
      </c>
      <c r="F138" s="139">
        <v>30</v>
      </c>
      <c r="G138" s="121">
        <v>1358000</v>
      </c>
      <c r="H138" s="121">
        <f>+(1300000/30)*F138</f>
        <v>1300000</v>
      </c>
      <c r="I138" s="121">
        <f>+(((1300000*92%)+162000)/30)*F138</f>
        <v>1358000</v>
      </c>
      <c r="J138" s="121">
        <f t="shared" si="10"/>
        <v>0</v>
      </c>
      <c r="K138" s="121" t="s">
        <v>548</v>
      </c>
      <c r="L138" s="127" t="s">
        <v>259</v>
      </c>
      <c r="M138" s="125"/>
      <c r="N138" s="125"/>
      <c r="O138" s="125"/>
      <c r="P138" s="125"/>
    </row>
    <row r="139" spans="1:16">
      <c r="A139" s="75" t="s">
        <v>286</v>
      </c>
      <c r="B139" s="114" t="s">
        <v>373</v>
      </c>
      <c r="C139" s="130">
        <v>1023879634</v>
      </c>
      <c r="D139" s="131" t="s">
        <v>543</v>
      </c>
      <c r="E139" s="118">
        <v>45395</v>
      </c>
      <c r="F139" s="151">
        <v>18</v>
      </c>
      <c r="G139" s="120">
        <v>864480</v>
      </c>
      <c r="H139" s="121">
        <f>+(1390000/30)*F139</f>
        <v>834000</v>
      </c>
      <c r="I139" s="121">
        <f>+(((1390000*92%)+162000)/30)*F139</f>
        <v>864480</v>
      </c>
      <c r="J139" s="121">
        <f t="shared" si="10"/>
        <v>0</v>
      </c>
      <c r="K139" s="121" t="s">
        <v>554</v>
      </c>
      <c r="L139" s="127"/>
      <c r="M139" s="125"/>
      <c r="N139" s="125"/>
      <c r="O139" s="125"/>
      <c r="P139" s="125"/>
    </row>
    <row r="140" spans="1:16">
      <c r="A140" s="124" t="s">
        <v>386</v>
      </c>
      <c r="B140" s="124" t="s">
        <v>17</v>
      </c>
      <c r="C140" s="117">
        <v>1023896564</v>
      </c>
      <c r="D140" s="141" t="s">
        <v>394</v>
      </c>
      <c r="E140" s="116">
        <v>45385</v>
      </c>
      <c r="F140" s="153">
        <v>28</v>
      </c>
      <c r="G140" s="121">
        <v>1267466.6666666665</v>
      </c>
      <c r="H140" s="121">
        <f>+(1300000/30)*F140</f>
        <v>1213333.3333333335</v>
      </c>
      <c r="I140" s="121">
        <f>+(((1300000*92%)+162000)/30)*F140</f>
        <v>1267466.6666666665</v>
      </c>
      <c r="J140" s="121">
        <f t="shared" si="10"/>
        <v>0</v>
      </c>
      <c r="K140" s="121" t="s">
        <v>547</v>
      </c>
      <c r="L140" s="127" t="s">
        <v>341</v>
      </c>
      <c r="M140" s="125"/>
      <c r="N140" s="125"/>
      <c r="O140" s="125"/>
      <c r="P140" s="125"/>
    </row>
    <row r="141" spans="1:16">
      <c r="A141" s="161" t="s">
        <v>383</v>
      </c>
      <c r="B141" s="124" t="s">
        <v>17</v>
      </c>
      <c r="C141" s="117">
        <v>1023898933</v>
      </c>
      <c r="D141" s="125" t="s">
        <v>385</v>
      </c>
      <c r="E141" s="116">
        <v>45369</v>
      </c>
      <c r="F141" s="155">
        <f>2+28</f>
        <v>30</v>
      </c>
      <c r="G141" s="121">
        <v>1347200</v>
      </c>
      <c r="H141" s="121">
        <f>+(1300000/30)*F141</f>
        <v>1300000</v>
      </c>
      <c r="I141" s="121">
        <f>+(((1300000*92%)+162000)/30)*F141</f>
        <v>1358000</v>
      </c>
      <c r="J141" s="113">
        <f t="shared" si="10"/>
        <v>-10800</v>
      </c>
      <c r="K141" s="121" t="s">
        <v>548</v>
      </c>
      <c r="L141" s="127" t="s">
        <v>341</v>
      </c>
      <c r="M141" s="125"/>
      <c r="N141" s="125"/>
      <c r="O141" s="125"/>
      <c r="P141" s="125"/>
    </row>
    <row r="142" spans="1:16">
      <c r="A142" s="161" t="s">
        <v>339</v>
      </c>
      <c r="B142" s="124" t="s">
        <v>17</v>
      </c>
      <c r="C142" s="117">
        <v>1023928463</v>
      </c>
      <c r="D142" s="125" t="s">
        <v>351</v>
      </c>
      <c r="E142" s="116">
        <v>45369</v>
      </c>
      <c r="F142" s="126">
        <v>30</v>
      </c>
      <c r="G142" s="121">
        <v>1358000</v>
      </c>
      <c r="H142" s="121">
        <f>+(1300000/30)*F142</f>
        <v>1300000</v>
      </c>
      <c r="I142" s="121">
        <f>+(((1300000*92%)+162000)/30)*F142</f>
        <v>1358000</v>
      </c>
      <c r="J142" s="121">
        <f t="shared" si="10"/>
        <v>0</v>
      </c>
      <c r="K142" s="121" t="s">
        <v>548</v>
      </c>
      <c r="L142" s="127" t="s">
        <v>341</v>
      </c>
      <c r="M142" s="125"/>
      <c r="N142" s="125"/>
      <c r="O142" s="125"/>
      <c r="P142" s="125"/>
    </row>
    <row r="143" spans="1:16">
      <c r="A143" s="128" t="s">
        <v>259</v>
      </c>
      <c r="B143" s="131" t="s">
        <v>302</v>
      </c>
      <c r="C143" s="130">
        <v>1023941569</v>
      </c>
      <c r="D143" s="131" t="s">
        <v>303</v>
      </c>
      <c r="E143" s="118">
        <v>45369</v>
      </c>
      <c r="F143" s="151">
        <f>2+28</f>
        <v>30</v>
      </c>
      <c r="G143" s="121">
        <v>1654787</v>
      </c>
      <c r="H143" s="121">
        <f>+(1401000/30)*F143</f>
        <v>1401000</v>
      </c>
      <c r="I143" s="121">
        <f>+(((1401000*92%)+(162000+135000+95000))/30)*F143</f>
        <v>1680920</v>
      </c>
      <c r="J143" s="113">
        <f t="shared" si="10"/>
        <v>-26133</v>
      </c>
      <c r="K143" s="121" t="s">
        <v>548</v>
      </c>
      <c r="L143" s="127" t="s">
        <v>259</v>
      </c>
      <c r="M143" s="125"/>
      <c r="N143" s="125"/>
      <c r="O143" s="125"/>
      <c r="P143" s="125"/>
    </row>
    <row r="144" spans="1:16">
      <c r="A144" s="158" t="s">
        <v>269</v>
      </c>
      <c r="B144" s="131" t="s">
        <v>373</v>
      </c>
      <c r="C144" s="130">
        <v>1023950293</v>
      </c>
      <c r="D144" s="131" t="s">
        <v>272</v>
      </c>
      <c r="E144" s="118">
        <v>45369</v>
      </c>
      <c r="F144" s="139">
        <v>30</v>
      </c>
      <c r="G144" s="121">
        <v>1440800</v>
      </c>
      <c r="H144" s="121">
        <f>+(1390000/30)*F144</f>
        <v>1390000</v>
      </c>
      <c r="I144" s="121">
        <f>+(((1390000*92%)+162000)/30)*F144</f>
        <v>1440800</v>
      </c>
      <c r="J144" s="121">
        <f t="shared" si="10"/>
        <v>0</v>
      </c>
      <c r="K144" s="121" t="s">
        <v>548</v>
      </c>
      <c r="L144" s="127" t="s">
        <v>259</v>
      </c>
      <c r="M144" s="125"/>
      <c r="N144" s="125"/>
      <c r="O144" s="125"/>
      <c r="P144" s="125"/>
    </row>
    <row r="145" spans="1:16">
      <c r="A145" s="158" t="s">
        <v>312</v>
      </c>
      <c r="B145" s="131" t="s">
        <v>373</v>
      </c>
      <c r="C145" s="130">
        <v>1023961022</v>
      </c>
      <c r="D145" s="131" t="s">
        <v>314</v>
      </c>
      <c r="E145" s="135">
        <v>45369</v>
      </c>
      <c r="F145" s="136">
        <v>30</v>
      </c>
      <c r="G145" s="137">
        <v>1440800</v>
      </c>
      <c r="H145" s="121">
        <f>+(1390000/30)*F145</f>
        <v>1390000</v>
      </c>
      <c r="I145" s="121">
        <f>+(((1390000*92%)+162000)/30)*F145</f>
        <v>1440800</v>
      </c>
      <c r="J145" s="121">
        <f t="shared" si="10"/>
        <v>0</v>
      </c>
      <c r="K145" s="137" t="s">
        <v>548</v>
      </c>
      <c r="L145" s="138" t="s">
        <v>306</v>
      </c>
      <c r="M145" s="131"/>
      <c r="N145" s="131"/>
      <c r="O145" s="131"/>
      <c r="P145" s="125"/>
    </row>
    <row r="146" spans="1:16">
      <c r="A146" s="158" t="s">
        <v>262</v>
      </c>
      <c r="B146" s="124" t="s">
        <v>17</v>
      </c>
      <c r="C146" s="130">
        <v>1024477306</v>
      </c>
      <c r="D146" s="131" t="s">
        <v>264</v>
      </c>
      <c r="E146" s="118">
        <v>45369</v>
      </c>
      <c r="F146" s="139">
        <v>30</v>
      </c>
      <c r="G146" s="121">
        <v>1358000</v>
      </c>
      <c r="H146" s="121">
        <f>+(1300000/30)*F146</f>
        <v>1300000</v>
      </c>
      <c r="I146" s="121">
        <f>+(((1300000*92%)+162000)/30)*F146</f>
        <v>1358000</v>
      </c>
      <c r="J146" s="121">
        <f t="shared" si="10"/>
        <v>0</v>
      </c>
      <c r="K146" s="121" t="s">
        <v>548</v>
      </c>
      <c r="L146" s="127" t="s">
        <v>259</v>
      </c>
      <c r="M146" s="125"/>
      <c r="N146" s="125"/>
      <c r="O146" s="125"/>
      <c r="P146" s="125"/>
    </row>
    <row r="147" spans="1:16">
      <c r="A147" s="124" t="s">
        <v>339</v>
      </c>
      <c r="B147" s="124" t="s">
        <v>373</v>
      </c>
      <c r="C147" s="117">
        <v>1024477933</v>
      </c>
      <c r="D147" s="125" t="s">
        <v>379</v>
      </c>
      <c r="E147" s="116">
        <v>45369</v>
      </c>
      <c r="F147" s="126">
        <v>30</v>
      </c>
      <c r="G147" s="121">
        <v>1440800</v>
      </c>
      <c r="H147" s="121">
        <f>+(1390000/30)*F147</f>
        <v>1390000</v>
      </c>
      <c r="I147" s="121">
        <f>+(((1390000*92%)+162000)/30)*F147</f>
        <v>1440800</v>
      </c>
      <c r="J147" s="121">
        <f t="shared" si="10"/>
        <v>0</v>
      </c>
      <c r="K147" s="121" t="s">
        <v>548</v>
      </c>
      <c r="L147" s="127" t="s">
        <v>341</v>
      </c>
      <c r="M147" s="125"/>
      <c r="N147" s="125"/>
      <c r="O147" s="125"/>
      <c r="P147" s="125"/>
    </row>
    <row r="148" spans="1:16">
      <c r="A148" s="161" t="s">
        <v>339</v>
      </c>
      <c r="B148" s="124" t="s">
        <v>17</v>
      </c>
      <c r="C148" s="117">
        <v>1024483297</v>
      </c>
      <c r="D148" s="125" t="s">
        <v>365</v>
      </c>
      <c r="E148" s="116">
        <v>45369</v>
      </c>
      <c r="F148" s="153">
        <v>30</v>
      </c>
      <c r="G148" s="121">
        <v>1454876</v>
      </c>
      <c r="H148" s="121">
        <f>+(1330300/30)*F148</f>
        <v>1330300</v>
      </c>
      <c r="I148" s="121">
        <f>+(((1330300*92%)+162000)/30)*F148</f>
        <v>1385876</v>
      </c>
      <c r="J148" s="113">
        <f t="shared" si="10"/>
        <v>69000</v>
      </c>
      <c r="K148" s="121" t="s">
        <v>548</v>
      </c>
      <c r="L148" s="127" t="s">
        <v>341</v>
      </c>
      <c r="M148" s="125"/>
      <c r="N148" s="125"/>
      <c r="O148" s="125"/>
      <c r="P148" s="125"/>
    </row>
    <row r="149" spans="1:16">
      <c r="A149" s="124" t="s">
        <v>420</v>
      </c>
      <c r="B149" s="133" t="s">
        <v>17</v>
      </c>
      <c r="C149" s="132">
        <v>1024500166</v>
      </c>
      <c r="D149" s="133" t="s">
        <v>426</v>
      </c>
      <c r="E149" s="116">
        <v>45369</v>
      </c>
      <c r="F149" s="126">
        <v>30</v>
      </c>
      <c r="G149" s="134">
        <v>1358000</v>
      </c>
      <c r="H149" s="121">
        <f t="shared" ref="H149:H155" si="11">+(1300000/30)*F149</f>
        <v>1300000</v>
      </c>
      <c r="I149" s="121">
        <f t="shared" ref="I149:I155" si="12">+(((1300000*92%)+162000)/30)*F149</f>
        <v>1358000</v>
      </c>
      <c r="J149" s="121">
        <f t="shared" si="10"/>
        <v>0</v>
      </c>
      <c r="K149" s="134" t="s">
        <v>548</v>
      </c>
      <c r="L149" s="129" t="s">
        <v>408</v>
      </c>
      <c r="M149" s="133"/>
      <c r="N149" s="133"/>
      <c r="O149" s="133"/>
      <c r="P149" s="125"/>
    </row>
    <row r="150" spans="1:16">
      <c r="A150" s="158" t="s">
        <v>286</v>
      </c>
      <c r="B150" s="131" t="s">
        <v>17</v>
      </c>
      <c r="C150" s="130">
        <v>1024532469</v>
      </c>
      <c r="D150" s="131" t="s">
        <v>293</v>
      </c>
      <c r="E150" s="145">
        <v>45371</v>
      </c>
      <c r="F150" s="139">
        <v>30</v>
      </c>
      <c r="G150" s="121">
        <v>1358000</v>
      </c>
      <c r="H150" s="121">
        <f t="shared" si="11"/>
        <v>1300000</v>
      </c>
      <c r="I150" s="121">
        <f t="shared" si="12"/>
        <v>1358000</v>
      </c>
      <c r="J150" s="121">
        <f t="shared" si="10"/>
        <v>0</v>
      </c>
      <c r="K150" s="121" t="s">
        <v>551</v>
      </c>
      <c r="L150" s="127" t="s">
        <v>259</v>
      </c>
      <c r="M150" s="125"/>
      <c r="N150" s="125"/>
      <c r="O150" s="125"/>
      <c r="P150" s="125"/>
    </row>
    <row r="151" spans="1:16">
      <c r="A151" s="158" t="s">
        <v>274</v>
      </c>
      <c r="B151" s="131" t="s">
        <v>423</v>
      </c>
      <c r="C151" s="130">
        <v>1024547275</v>
      </c>
      <c r="D151" s="131" t="s">
        <v>275</v>
      </c>
      <c r="E151" s="118">
        <v>45369</v>
      </c>
      <c r="F151" s="151">
        <f>5+25</f>
        <v>30</v>
      </c>
      <c r="G151" s="121">
        <v>1331000</v>
      </c>
      <c r="H151" s="121">
        <f t="shared" si="11"/>
        <v>1300000</v>
      </c>
      <c r="I151" s="121">
        <f t="shared" si="12"/>
        <v>1358000</v>
      </c>
      <c r="J151" s="113">
        <f t="shared" si="10"/>
        <v>-27000</v>
      </c>
      <c r="K151" s="121" t="s">
        <v>548</v>
      </c>
      <c r="L151" s="127" t="s">
        <v>259</v>
      </c>
      <c r="M151" s="125"/>
      <c r="N151" s="125"/>
      <c r="O151" s="125"/>
      <c r="P151" s="125"/>
    </row>
    <row r="152" spans="1:16">
      <c r="A152" s="124" t="s">
        <v>420</v>
      </c>
      <c r="B152" s="129" t="s">
        <v>17</v>
      </c>
      <c r="C152" s="132">
        <v>1024549825</v>
      </c>
      <c r="D152" s="133" t="s">
        <v>430</v>
      </c>
      <c r="E152" s="116">
        <v>45371</v>
      </c>
      <c r="F152" s="155">
        <f>1+29</f>
        <v>30</v>
      </c>
      <c r="G152" s="134">
        <v>1352601</v>
      </c>
      <c r="H152" s="121">
        <f t="shared" si="11"/>
        <v>1300000</v>
      </c>
      <c r="I152" s="121">
        <f t="shared" si="12"/>
        <v>1358000</v>
      </c>
      <c r="J152" s="113">
        <f t="shared" si="10"/>
        <v>-5399</v>
      </c>
      <c r="K152" s="134" t="s">
        <v>548</v>
      </c>
      <c r="L152" s="129" t="s">
        <v>408</v>
      </c>
      <c r="M152" s="133"/>
      <c r="N152" s="133"/>
      <c r="O152" s="133"/>
      <c r="P152" s="125"/>
    </row>
    <row r="153" spans="1:16">
      <c r="A153" s="158" t="s">
        <v>286</v>
      </c>
      <c r="B153" s="129" t="s">
        <v>17</v>
      </c>
      <c r="C153" s="130">
        <v>1024550991</v>
      </c>
      <c r="D153" s="131" t="s">
        <v>287</v>
      </c>
      <c r="E153" s="118">
        <v>45369</v>
      </c>
      <c r="F153" s="130">
        <v>30</v>
      </c>
      <c r="G153" s="121">
        <v>1358000</v>
      </c>
      <c r="H153" s="121">
        <f t="shared" si="11"/>
        <v>1300000</v>
      </c>
      <c r="I153" s="121">
        <f t="shared" si="12"/>
        <v>1358000</v>
      </c>
      <c r="J153" s="121">
        <f t="shared" si="10"/>
        <v>0</v>
      </c>
      <c r="K153" s="121" t="s">
        <v>547</v>
      </c>
      <c r="L153" s="127" t="s">
        <v>259</v>
      </c>
      <c r="M153" s="125"/>
      <c r="N153" s="125"/>
      <c r="O153" s="125"/>
      <c r="P153" s="125"/>
    </row>
    <row r="154" spans="1:16">
      <c r="A154" s="161" t="s">
        <v>1391</v>
      </c>
      <c r="B154" s="129" t="s">
        <v>17</v>
      </c>
      <c r="C154" s="132">
        <v>1024566216</v>
      </c>
      <c r="D154" s="133" t="s">
        <v>438</v>
      </c>
      <c r="E154" s="116">
        <v>45369</v>
      </c>
      <c r="F154" s="126">
        <v>30</v>
      </c>
      <c r="G154" s="134">
        <v>1358000</v>
      </c>
      <c r="H154" s="121">
        <f t="shared" si="11"/>
        <v>1300000</v>
      </c>
      <c r="I154" s="121">
        <f t="shared" si="12"/>
        <v>1358000</v>
      </c>
      <c r="J154" s="121">
        <f t="shared" si="10"/>
        <v>0</v>
      </c>
      <c r="K154" s="134" t="s">
        <v>548</v>
      </c>
      <c r="L154" s="129" t="s">
        <v>408</v>
      </c>
      <c r="M154" s="133"/>
      <c r="N154" s="133"/>
      <c r="O154" s="133"/>
      <c r="P154" s="125"/>
    </row>
    <row r="155" spans="1:16">
      <c r="A155" s="124" t="s">
        <v>420</v>
      </c>
      <c r="B155" s="133" t="s">
        <v>17</v>
      </c>
      <c r="C155" s="132">
        <v>1026256911</v>
      </c>
      <c r="D155" s="133" t="s">
        <v>516</v>
      </c>
      <c r="E155" s="116">
        <v>45369</v>
      </c>
      <c r="F155" s="126">
        <v>30</v>
      </c>
      <c r="G155" s="134">
        <v>1358000</v>
      </c>
      <c r="H155" s="121">
        <f t="shared" si="11"/>
        <v>1300000</v>
      </c>
      <c r="I155" s="121">
        <f t="shared" si="12"/>
        <v>1358000</v>
      </c>
      <c r="J155" s="121">
        <f t="shared" si="10"/>
        <v>0</v>
      </c>
      <c r="K155" s="134" t="s">
        <v>548</v>
      </c>
      <c r="L155" s="129" t="s">
        <v>408</v>
      </c>
      <c r="M155" s="133"/>
      <c r="N155" s="133"/>
      <c r="O155" s="133"/>
      <c r="P155" s="125"/>
    </row>
    <row r="156" spans="1:16">
      <c r="A156" s="124" t="s">
        <v>339</v>
      </c>
      <c r="B156" s="124" t="s">
        <v>373</v>
      </c>
      <c r="C156" s="117">
        <v>1026258321</v>
      </c>
      <c r="D156" s="146" t="s">
        <v>357</v>
      </c>
      <c r="E156" s="116">
        <v>45369</v>
      </c>
      <c r="F156" s="126">
        <v>30</v>
      </c>
      <c r="G156" s="121">
        <v>1440800</v>
      </c>
      <c r="H156" s="121">
        <f>+(1390000/30)*F156</f>
        <v>1390000</v>
      </c>
      <c r="I156" s="121">
        <f>+(((1390000*92%)+162000)/30)*F156</f>
        <v>1440800</v>
      </c>
      <c r="J156" s="121">
        <f t="shared" si="10"/>
        <v>0</v>
      </c>
      <c r="K156" s="121" t="s">
        <v>549</v>
      </c>
      <c r="L156" s="127" t="s">
        <v>341</v>
      </c>
      <c r="M156" s="125"/>
      <c r="N156" s="125"/>
      <c r="O156" s="125"/>
      <c r="P156" s="125"/>
    </row>
    <row r="157" spans="1:16">
      <c r="A157" s="158" t="s">
        <v>312</v>
      </c>
      <c r="B157" s="131" t="s">
        <v>17</v>
      </c>
      <c r="C157" s="130">
        <v>1026265130</v>
      </c>
      <c r="D157" s="131" t="s">
        <v>315</v>
      </c>
      <c r="E157" s="135">
        <v>45369</v>
      </c>
      <c r="F157" s="136">
        <v>30</v>
      </c>
      <c r="G157" s="137">
        <v>1358000</v>
      </c>
      <c r="H157" s="121">
        <f t="shared" ref="H157:H163" si="13">+(1300000/30)*F157</f>
        <v>1300000</v>
      </c>
      <c r="I157" s="121">
        <f t="shared" ref="I157:I163" si="14">+(((1300000*92%)+162000)/30)*F157</f>
        <v>1358000</v>
      </c>
      <c r="J157" s="121">
        <f t="shared" si="10"/>
        <v>0</v>
      </c>
      <c r="K157" s="150" t="s">
        <v>551</v>
      </c>
      <c r="L157" s="138" t="s">
        <v>306</v>
      </c>
      <c r="M157" s="131"/>
      <c r="N157" s="131"/>
      <c r="O157" s="131"/>
      <c r="P157" s="125"/>
    </row>
    <row r="158" spans="1:16">
      <c r="A158" s="124" t="s">
        <v>386</v>
      </c>
      <c r="B158" s="124" t="s">
        <v>17</v>
      </c>
      <c r="C158" s="117">
        <v>1026579256</v>
      </c>
      <c r="D158" s="125" t="s">
        <v>393</v>
      </c>
      <c r="E158" s="116">
        <v>45369</v>
      </c>
      <c r="F158" s="126">
        <v>30</v>
      </c>
      <c r="G158" s="121">
        <v>1358000</v>
      </c>
      <c r="H158" s="121">
        <f t="shared" si="13"/>
        <v>1300000</v>
      </c>
      <c r="I158" s="121">
        <f t="shared" si="14"/>
        <v>1358000</v>
      </c>
      <c r="J158" s="121">
        <f t="shared" si="10"/>
        <v>0</v>
      </c>
      <c r="K158" s="121" t="s">
        <v>547</v>
      </c>
      <c r="L158" s="127" t="s">
        <v>341</v>
      </c>
      <c r="M158" s="125"/>
      <c r="N158" s="125"/>
      <c r="O158" s="125"/>
      <c r="P158" s="125"/>
    </row>
    <row r="159" spans="1:16">
      <c r="A159" s="161" t="s">
        <v>406</v>
      </c>
      <c r="B159" s="133" t="s">
        <v>17</v>
      </c>
      <c r="C159" s="132">
        <v>1030668192</v>
      </c>
      <c r="D159" s="133" t="s">
        <v>410</v>
      </c>
      <c r="E159" s="116">
        <v>45369</v>
      </c>
      <c r="F159" s="126">
        <v>30</v>
      </c>
      <c r="G159" s="134">
        <v>1358000</v>
      </c>
      <c r="H159" s="121">
        <f t="shared" si="13"/>
        <v>1300000</v>
      </c>
      <c r="I159" s="121">
        <f t="shared" si="14"/>
        <v>1358000</v>
      </c>
      <c r="J159" s="121">
        <f t="shared" si="10"/>
        <v>0</v>
      </c>
      <c r="K159" s="134" t="s">
        <v>548</v>
      </c>
      <c r="L159" s="129" t="s">
        <v>408</v>
      </c>
      <c r="M159" s="133"/>
      <c r="N159" s="133"/>
      <c r="O159" s="133"/>
      <c r="P159" s="125"/>
    </row>
    <row r="160" spans="1:16">
      <c r="A160" s="124" t="s">
        <v>420</v>
      </c>
      <c r="B160" s="133" t="s">
        <v>17</v>
      </c>
      <c r="C160" s="132">
        <v>1031120358</v>
      </c>
      <c r="D160" s="133" t="s">
        <v>422</v>
      </c>
      <c r="E160" s="116">
        <v>45369</v>
      </c>
      <c r="F160" s="126">
        <v>30</v>
      </c>
      <c r="G160" s="134">
        <v>1358000</v>
      </c>
      <c r="H160" s="121">
        <f t="shared" si="13"/>
        <v>1300000</v>
      </c>
      <c r="I160" s="121">
        <f t="shared" si="14"/>
        <v>1358000</v>
      </c>
      <c r="J160" s="121">
        <f t="shared" si="10"/>
        <v>0</v>
      </c>
      <c r="K160" s="134" t="s">
        <v>548</v>
      </c>
      <c r="L160" s="129" t="s">
        <v>408</v>
      </c>
      <c r="M160" s="133"/>
      <c r="N160" s="133"/>
      <c r="O160" s="133"/>
      <c r="P160" s="125"/>
    </row>
    <row r="161" spans="1:16">
      <c r="A161" s="158" t="s">
        <v>326</v>
      </c>
      <c r="B161" s="131" t="s">
        <v>17</v>
      </c>
      <c r="C161" s="130">
        <v>1031132769</v>
      </c>
      <c r="D161" s="131" t="s">
        <v>327</v>
      </c>
      <c r="E161" s="135">
        <v>45369</v>
      </c>
      <c r="F161" s="155">
        <f>1+2+3+24</f>
        <v>30</v>
      </c>
      <c r="G161" s="137">
        <v>1325601</v>
      </c>
      <c r="H161" s="121">
        <f t="shared" si="13"/>
        <v>1300000</v>
      </c>
      <c r="I161" s="121">
        <f t="shared" si="14"/>
        <v>1358000</v>
      </c>
      <c r="J161" s="113">
        <f t="shared" si="10"/>
        <v>-32399</v>
      </c>
      <c r="K161" s="137" t="s">
        <v>548</v>
      </c>
      <c r="L161" s="138" t="s">
        <v>306</v>
      </c>
      <c r="M161" s="131"/>
      <c r="N161" s="131"/>
      <c r="O161" s="131"/>
      <c r="P161" s="131"/>
    </row>
    <row r="162" spans="1:16">
      <c r="A162" s="161" t="s">
        <v>339</v>
      </c>
      <c r="B162" s="124" t="s">
        <v>17</v>
      </c>
      <c r="C162" s="117">
        <v>1031148383</v>
      </c>
      <c r="D162" s="125" t="s">
        <v>350</v>
      </c>
      <c r="E162" s="116">
        <v>45371</v>
      </c>
      <c r="F162" s="153">
        <f>2+3+25</f>
        <v>30</v>
      </c>
      <c r="G162" s="121">
        <v>1331000</v>
      </c>
      <c r="H162" s="121">
        <f t="shared" si="13"/>
        <v>1300000</v>
      </c>
      <c r="I162" s="121">
        <f t="shared" si="14"/>
        <v>1358000</v>
      </c>
      <c r="J162" s="113">
        <f t="shared" ref="J162:J193" si="15">+G162-I162</f>
        <v>-27000</v>
      </c>
      <c r="K162" s="121" t="s">
        <v>549</v>
      </c>
      <c r="L162" s="127" t="s">
        <v>341</v>
      </c>
      <c r="M162" s="125"/>
      <c r="N162" s="125"/>
      <c r="O162" s="125"/>
      <c r="P162" s="125"/>
    </row>
    <row r="163" spans="1:16">
      <c r="A163" s="161" t="s">
        <v>339</v>
      </c>
      <c r="B163" s="124" t="s">
        <v>17</v>
      </c>
      <c r="C163" s="117">
        <v>1032365672</v>
      </c>
      <c r="D163" s="125" t="s">
        <v>347</v>
      </c>
      <c r="E163" s="116">
        <v>45369</v>
      </c>
      <c r="F163" s="126">
        <v>30</v>
      </c>
      <c r="G163" s="121">
        <v>1358000</v>
      </c>
      <c r="H163" s="121">
        <f t="shared" si="13"/>
        <v>1300000</v>
      </c>
      <c r="I163" s="121">
        <f t="shared" si="14"/>
        <v>1358000</v>
      </c>
      <c r="J163" s="121">
        <f t="shared" si="15"/>
        <v>0</v>
      </c>
      <c r="K163" s="121" t="s">
        <v>548</v>
      </c>
      <c r="L163" s="127" t="s">
        <v>341</v>
      </c>
      <c r="M163" s="125"/>
      <c r="N163" s="125"/>
      <c r="O163" s="125"/>
      <c r="P163" s="125"/>
    </row>
    <row r="164" spans="1:16">
      <c r="A164" s="124" t="s">
        <v>339</v>
      </c>
      <c r="B164" s="124" t="s">
        <v>373</v>
      </c>
      <c r="C164" s="117">
        <v>1032432651</v>
      </c>
      <c r="D164" s="141" t="s">
        <v>377</v>
      </c>
      <c r="E164" s="116">
        <v>45369</v>
      </c>
      <c r="F164" s="126">
        <v>30</v>
      </c>
      <c r="G164" s="121">
        <v>1440800</v>
      </c>
      <c r="H164" s="121">
        <f>+(1390000/30)*F164</f>
        <v>1390000</v>
      </c>
      <c r="I164" s="121">
        <f>+(((1390000*92%)+162000)/30)*F164</f>
        <v>1440800</v>
      </c>
      <c r="J164" s="121">
        <f t="shared" si="15"/>
        <v>0</v>
      </c>
      <c r="K164" s="121" t="s">
        <v>548</v>
      </c>
      <c r="L164" s="127" t="s">
        <v>341</v>
      </c>
      <c r="M164" s="125"/>
      <c r="N164" s="125"/>
      <c r="O164" s="125"/>
      <c r="P164" s="125"/>
    </row>
    <row r="165" spans="1:16">
      <c r="A165" s="161" t="s">
        <v>339</v>
      </c>
      <c r="B165" s="124" t="s">
        <v>17</v>
      </c>
      <c r="C165" s="117">
        <v>1033681788</v>
      </c>
      <c r="D165" s="125" t="s">
        <v>358</v>
      </c>
      <c r="E165" s="116">
        <v>45369</v>
      </c>
      <c r="F165" s="126">
        <v>30</v>
      </c>
      <c r="G165" s="121">
        <v>1358000</v>
      </c>
      <c r="H165" s="121">
        <f>+(1300000/30)*F165</f>
        <v>1300000</v>
      </c>
      <c r="I165" s="121">
        <f>+(((1300000*92%)+162000)/30)*F165</f>
        <v>1358000</v>
      </c>
      <c r="J165" s="121">
        <f t="shared" si="15"/>
        <v>0</v>
      </c>
      <c r="K165" s="121" t="s">
        <v>548</v>
      </c>
      <c r="L165" s="127" t="s">
        <v>341</v>
      </c>
      <c r="M165" s="125"/>
      <c r="N165" s="125"/>
      <c r="O165" s="125"/>
      <c r="P165" s="125"/>
    </row>
    <row r="166" spans="1:16">
      <c r="A166" s="161" t="s">
        <v>339</v>
      </c>
      <c r="B166" s="124" t="s">
        <v>17</v>
      </c>
      <c r="C166" s="117">
        <v>1033717516</v>
      </c>
      <c r="D166" s="125" t="s">
        <v>343</v>
      </c>
      <c r="E166" s="116">
        <v>45374</v>
      </c>
      <c r="F166" s="126">
        <v>30</v>
      </c>
      <c r="G166" s="121">
        <v>1358000</v>
      </c>
      <c r="H166" s="121">
        <f>+(1300000/30)*F166</f>
        <v>1300000</v>
      </c>
      <c r="I166" s="121">
        <f>+(((1300000*92%)+162000)/30)*F166</f>
        <v>1358000</v>
      </c>
      <c r="J166" s="121">
        <f t="shared" si="15"/>
        <v>0</v>
      </c>
      <c r="K166" s="121" t="s">
        <v>552</v>
      </c>
      <c r="L166" s="127" t="s">
        <v>341</v>
      </c>
      <c r="M166" s="125"/>
      <c r="N166" s="125"/>
      <c r="O166" s="125"/>
      <c r="P166" s="125"/>
    </row>
    <row r="167" spans="1:16">
      <c r="A167" s="161" t="s">
        <v>339</v>
      </c>
      <c r="B167" s="124" t="s">
        <v>17</v>
      </c>
      <c r="C167" s="117">
        <v>1033734646</v>
      </c>
      <c r="D167" s="125" t="s">
        <v>366</v>
      </c>
      <c r="E167" s="116">
        <v>45369</v>
      </c>
      <c r="F167" s="126">
        <v>30</v>
      </c>
      <c r="G167" s="121">
        <v>1358000</v>
      </c>
      <c r="H167" s="121">
        <f>+(1300000/30)*F167</f>
        <v>1300000</v>
      </c>
      <c r="I167" s="121">
        <f>+(((1300000*92%)+162000)/30)*F167</f>
        <v>1358000</v>
      </c>
      <c r="J167" s="121">
        <f t="shared" si="15"/>
        <v>0</v>
      </c>
      <c r="K167" s="121" t="s">
        <v>548</v>
      </c>
      <c r="L167" s="127" t="s">
        <v>341</v>
      </c>
      <c r="M167" s="125"/>
      <c r="N167" s="125"/>
      <c r="O167" s="125"/>
      <c r="P167" s="125"/>
    </row>
    <row r="168" spans="1:16">
      <c r="A168" s="161" t="s">
        <v>339</v>
      </c>
      <c r="B168" s="124" t="s">
        <v>17</v>
      </c>
      <c r="C168" s="117">
        <v>1033736024</v>
      </c>
      <c r="D168" s="125" t="s">
        <v>352</v>
      </c>
      <c r="E168" s="116">
        <v>45369</v>
      </c>
      <c r="F168" s="126">
        <v>30</v>
      </c>
      <c r="G168" s="121">
        <v>1358000</v>
      </c>
      <c r="H168" s="121">
        <f>+(1300000/30)*F168</f>
        <v>1300000</v>
      </c>
      <c r="I168" s="121">
        <f>+(((1300000*92%)+162000)/30)*F168</f>
        <v>1358000</v>
      </c>
      <c r="J168" s="121">
        <f t="shared" si="15"/>
        <v>0</v>
      </c>
      <c r="K168" s="121" t="s">
        <v>547</v>
      </c>
      <c r="L168" s="127" t="s">
        <v>341</v>
      </c>
      <c r="M168" s="125"/>
      <c r="N168" s="125"/>
      <c r="O168" s="125"/>
      <c r="P168" s="125"/>
    </row>
    <row r="169" spans="1:16">
      <c r="A169" s="75" t="s">
        <v>386</v>
      </c>
      <c r="B169" s="114" t="s">
        <v>373</v>
      </c>
      <c r="C169" s="130">
        <v>1033740220</v>
      </c>
      <c r="D169" s="131" t="s">
        <v>544</v>
      </c>
      <c r="E169" s="118">
        <v>45395</v>
      </c>
      <c r="F169" s="151">
        <v>18</v>
      </c>
      <c r="G169" s="121">
        <v>864480</v>
      </c>
      <c r="H169" s="121">
        <f>+(1390000/30)*F169</f>
        <v>834000</v>
      </c>
      <c r="I169" s="121">
        <f>+(((1390000*92%)+162000)/30)*F169</f>
        <v>864480</v>
      </c>
      <c r="J169" s="121">
        <f t="shared" si="15"/>
        <v>0</v>
      </c>
      <c r="K169" s="137" t="s">
        <v>548</v>
      </c>
      <c r="L169" s="138"/>
      <c r="M169" s="131"/>
      <c r="N169" s="131"/>
      <c r="O169" s="131"/>
      <c r="P169" s="125"/>
    </row>
    <row r="170" spans="1:16">
      <c r="A170" s="161" t="s">
        <v>1392</v>
      </c>
      <c r="B170" s="129" t="s">
        <v>17</v>
      </c>
      <c r="C170" s="132">
        <v>1033741958</v>
      </c>
      <c r="D170" s="133" t="s">
        <v>441</v>
      </c>
      <c r="E170" s="116">
        <v>45369</v>
      </c>
      <c r="F170" s="126">
        <v>30</v>
      </c>
      <c r="G170" s="134">
        <v>1358000</v>
      </c>
      <c r="H170" s="121">
        <f>+(1300000/30)*F170</f>
        <v>1300000</v>
      </c>
      <c r="I170" s="121">
        <f>+(((1300000*92%)+162000)/30)*F170</f>
        <v>1358000</v>
      </c>
      <c r="J170" s="121">
        <f t="shared" si="15"/>
        <v>0</v>
      </c>
      <c r="K170" s="134" t="s">
        <v>548</v>
      </c>
      <c r="L170" s="129" t="s">
        <v>408</v>
      </c>
      <c r="M170" s="133"/>
      <c r="N170" s="133"/>
      <c r="O170" s="133"/>
      <c r="P170" s="73" t="s">
        <v>562</v>
      </c>
    </row>
    <row r="171" spans="1:16">
      <c r="A171" s="124" t="s">
        <v>386</v>
      </c>
      <c r="B171" s="124" t="s">
        <v>17</v>
      </c>
      <c r="C171" s="117">
        <v>1033802653</v>
      </c>
      <c r="D171" s="141" t="s">
        <v>388</v>
      </c>
      <c r="E171" s="116">
        <v>45371</v>
      </c>
      <c r="F171" s="126">
        <v>30</v>
      </c>
      <c r="G171" s="121">
        <v>1358000</v>
      </c>
      <c r="H171" s="121">
        <f>+(1300000/30)*F171</f>
        <v>1300000</v>
      </c>
      <c r="I171" s="121">
        <f>+(((1300000*92%)+162000)/30)*F171</f>
        <v>1358000</v>
      </c>
      <c r="J171" s="121">
        <f t="shared" si="15"/>
        <v>0</v>
      </c>
      <c r="K171" s="121" t="s">
        <v>552</v>
      </c>
      <c r="L171" s="127" t="s">
        <v>341</v>
      </c>
      <c r="M171" s="125"/>
      <c r="N171" s="125"/>
      <c r="O171" s="125"/>
      <c r="P171" s="125"/>
    </row>
    <row r="172" spans="1:16">
      <c r="A172" s="75" t="s">
        <v>339</v>
      </c>
      <c r="B172" s="114" t="s">
        <v>373</v>
      </c>
      <c r="C172" s="130">
        <v>1043009750</v>
      </c>
      <c r="D172" s="131" t="s">
        <v>538</v>
      </c>
      <c r="E172" s="118">
        <v>45395</v>
      </c>
      <c r="F172" s="151">
        <v>18</v>
      </c>
      <c r="G172" s="121">
        <v>864480</v>
      </c>
      <c r="H172" s="121">
        <f>+(1390000/30)*F172</f>
        <v>834000</v>
      </c>
      <c r="I172" s="121">
        <f>+(((1390000*92%)+162000)/30)*F172</f>
        <v>864480</v>
      </c>
      <c r="J172" s="121">
        <f t="shared" si="15"/>
        <v>0</v>
      </c>
      <c r="K172" s="121" t="s">
        <v>547</v>
      </c>
      <c r="L172" s="127"/>
      <c r="M172" s="125"/>
      <c r="N172" s="125"/>
      <c r="O172" s="125"/>
      <c r="P172" s="125"/>
    </row>
    <row r="173" spans="1:16">
      <c r="A173" s="79" t="s">
        <v>339</v>
      </c>
      <c r="B173" s="131" t="s">
        <v>17</v>
      </c>
      <c r="C173" s="117">
        <v>1045229413</v>
      </c>
      <c r="D173" s="125" t="s">
        <v>477</v>
      </c>
      <c r="E173" s="116">
        <v>45374</v>
      </c>
      <c r="F173" s="154">
        <v>2</v>
      </c>
      <c r="G173" s="144">
        <v>189946</v>
      </c>
      <c r="H173" s="121">
        <f>+(1300000/30)*F173</f>
        <v>86666.666666666672</v>
      </c>
      <c r="I173" s="121">
        <f>+(((1300000*92%)+162000)/30)*F173</f>
        <v>90533.333333333328</v>
      </c>
      <c r="J173" s="113">
        <f t="shared" si="15"/>
        <v>99412.666666666672</v>
      </c>
      <c r="K173" s="144" t="s">
        <v>1408</v>
      </c>
      <c r="L173" s="79"/>
      <c r="M173" s="125"/>
      <c r="N173" s="125"/>
      <c r="O173" s="125"/>
      <c r="P173" s="125"/>
    </row>
    <row r="174" spans="1:16">
      <c r="A174" s="161" t="s">
        <v>400</v>
      </c>
      <c r="B174" s="124" t="s">
        <v>373</v>
      </c>
      <c r="C174" s="117">
        <v>1049945027</v>
      </c>
      <c r="D174" s="125" t="s">
        <v>401</v>
      </c>
      <c r="E174" s="116">
        <v>45369</v>
      </c>
      <c r="F174" s="126">
        <v>30</v>
      </c>
      <c r="G174" s="120">
        <v>1440800</v>
      </c>
      <c r="H174" s="121">
        <f>+(1390000/30)*F174</f>
        <v>1390000</v>
      </c>
      <c r="I174" s="121">
        <f>+(((1390000*92%)+162000)/30)*F174</f>
        <v>1440800</v>
      </c>
      <c r="J174" s="121">
        <f t="shared" si="15"/>
        <v>0</v>
      </c>
      <c r="K174" s="121" t="s">
        <v>552</v>
      </c>
      <c r="L174" s="127" t="s">
        <v>341</v>
      </c>
      <c r="M174" s="125"/>
      <c r="N174" s="125"/>
      <c r="O174" s="125"/>
      <c r="P174" s="125"/>
    </row>
    <row r="175" spans="1:16">
      <c r="A175" s="124" t="s">
        <v>386</v>
      </c>
      <c r="B175" s="124" t="s">
        <v>17</v>
      </c>
      <c r="C175" s="117">
        <v>1050971458</v>
      </c>
      <c r="D175" s="125" t="s">
        <v>391</v>
      </c>
      <c r="E175" s="116">
        <v>45369</v>
      </c>
      <c r="F175" s="126">
        <v>30</v>
      </c>
      <c r="G175" s="121">
        <v>1358000</v>
      </c>
      <c r="H175" s="121">
        <f>+(1300000/30)*F175</f>
        <v>1300000</v>
      </c>
      <c r="I175" s="121">
        <f>+(((1300000*92%)+162000)/30)*F175</f>
        <v>1358000</v>
      </c>
      <c r="J175" s="121">
        <f t="shared" si="15"/>
        <v>0</v>
      </c>
      <c r="K175" s="121" t="s">
        <v>548</v>
      </c>
      <c r="L175" s="127" t="s">
        <v>341</v>
      </c>
      <c r="M175" s="125"/>
      <c r="N175" s="125"/>
      <c r="O175" s="125"/>
      <c r="P175" s="125"/>
    </row>
    <row r="176" spans="1:16">
      <c r="A176" s="158" t="s">
        <v>286</v>
      </c>
      <c r="B176" s="129" t="s">
        <v>17</v>
      </c>
      <c r="C176" s="130">
        <v>1051737185</v>
      </c>
      <c r="D176" s="131" t="s">
        <v>297</v>
      </c>
      <c r="E176" s="119">
        <v>45374</v>
      </c>
      <c r="F176" s="140">
        <v>30</v>
      </c>
      <c r="G176" s="121">
        <v>1358000</v>
      </c>
      <c r="H176" s="121">
        <f>+(1300000/30)*F176</f>
        <v>1300000</v>
      </c>
      <c r="I176" s="121">
        <f>+(((1300000*92%)+162000)/30)*F176</f>
        <v>1358000</v>
      </c>
      <c r="J176" s="121">
        <f t="shared" si="15"/>
        <v>0</v>
      </c>
      <c r="K176" s="121" t="s">
        <v>548</v>
      </c>
      <c r="L176" s="127" t="s">
        <v>259</v>
      </c>
      <c r="M176" s="125"/>
      <c r="N176" s="125"/>
      <c r="O176" s="125"/>
      <c r="P176" s="125"/>
    </row>
    <row r="177" spans="1:16">
      <c r="A177" s="161" t="s">
        <v>339</v>
      </c>
      <c r="B177" s="124" t="s">
        <v>17</v>
      </c>
      <c r="C177" s="117">
        <v>1052957561</v>
      </c>
      <c r="D177" s="141" t="s">
        <v>361</v>
      </c>
      <c r="E177" s="116">
        <v>45369</v>
      </c>
      <c r="F177" s="153">
        <f>2+28</f>
        <v>30</v>
      </c>
      <c r="G177" s="121">
        <v>1267467</v>
      </c>
      <c r="H177" s="121">
        <f>+(1300000/30)*F177</f>
        <v>1300000</v>
      </c>
      <c r="I177" s="121">
        <f>+(((1300000*92%)+162000)/30)*F177</f>
        <v>1358000</v>
      </c>
      <c r="J177" s="113">
        <f t="shared" si="15"/>
        <v>-90533</v>
      </c>
      <c r="K177" s="121" t="s">
        <v>548</v>
      </c>
      <c r="L177" s="127" t="s">
        <v>341</v>
      </c>
      <c r="M177" s="125"/>
      <c r="N177" s="125"/>
      <c r="O177" s="125"/>
      <c r="P177" s="125"/>
    </row>
    <row r="178" spans="1:16">
      <c r="A178" s="124" t="s">
        <v>339</v>
      </c>
      <c r="B178" s="124" t="s">
        <v>19</v>
      </c>
      <c r="C178" s="117">
        <v>1063148543</v>
      </c>
      <c r="D178" s="125" t="s">
        <v>359</v>
      </c>
      <c r="E178" s="116">
        <v>45369</v>
      </c>
      <c r="F178" s="117">
        <v>30</v>
      </c>
      <c r="G178" s="121">
        <v>1409520</v>
      </c>
      <c r="H178" s="121">
        <f>+(1356000/30)*F178</f>
        <v>1356000</v>
      </c>
      <c r="I178" s="121">
        <f>+(((1356000*92%)+162000)/30)*F178</f>
        <v>1409520</v>
      </c>
      <c r="J178" s="121">
        <f t="shared" si="15"/>
        <v>0</v>
      </c>
      <c r="K178" s="121" t="s">
        <v>551</v>
      </c>
      <c r="L178" s="127" t="s">
        <v>341</v>
      </c>
      <c r="M178" s="125"/>
      <c r="N178" s="125"/>
      <c r="O178" s="125"/>
      <c r="P178" s="125"/>
    </row>
    <row r="179" spans="1:16">
      <c r="A179" s="158" t="s">
        <v>274</v>
      </c>
      <c r="B179" s="131" t="s">
        <v>280</v>
      </c>
      <c r="C179" s="130">
        <v>1065241408</v>
      </c>
      <c r="D179" s="131" t="s">
        <v>281</v>
      </c>
      <c r="E179" s="145">
        <v>45371</v>
      </c>
      <c r="F179" s="151">
        <v>30</v>
      </c>
      <c r="G179" s="121">
        <v>1409520</v>
      </c>
      <c r="H179" s="121">
        <f>+(1356000/30)*F179</f>
        <v>1356000</v>
      </c>
      <c r="I179" s="121">
        <f>+(((1356000*92%)+162000)/30)*F179</f>
        <v>1409520</v>
      </c>
      <c r="J179" s="121">
        <f t="shared" si="15"/>
        <v>0</v>
      </c>
      <c r="K179" s="121" t="s">
        <v>547</v>
      </c>
      <c r="L179" s="127" t="s">
        <v>259</v>
      </c>
      <c r="M179" s="125"/>
      <c r="N179" s="125"/>
      <c r="O179" s="125"/>
      <c r="P179" s="73" t="s">
        <v>555</v>
      </c>
    </row>
    <row r="180" spans="1:16">
      <c r="A180" s="161" t="s">
        <v>339</v>
      </c>
      <c r="B180" s="124" t="s">
        <v>17</v>
      </c>
      <c r="C180" s="117">
        <v>1073673765</v>
      </c>
      <c r="D180" s="125" t="s">
        <v>364</v>
      </c>
      <c r="E180" s="116">
        <v>45369</v>
      </c>
      <c r="F180" s="126">
        <v>30</v>
      </c>
      <c r="G180" s="121">
        <v>1358000</v>
      </c>
      <c r="H180" s="121">
        <f t="shared" ref="H180:H185" si="16">+(1300000/30)*F180</f>
        <v>1300000</v>
      </c>
      <c r="I180" s="121">
        <f t="shared" ref="I180:I185" si="17">+(((1300000*92%)+162000)/30)*F180</f>
        <v>1358000</v>
      </c>
      <c r="J180" s="121">
        <f t="shared" si="15"/>
        <v>0</v>
      </c>
      <c r="K180" s="121" t="s">
        <v>548</v>
      </c>
      <c r="L180" s="127" t="s">
        <v>341</v>
      </c>
      <c r="M180" s="125"/>
      <c r="N180" s="125"/>
      <c r="O180" s="125"/>
      <c r="P180" s="125"/>
    </row>
    <row r="181" spans="1:16">
      <c r="A181" s="158" t="s">
        <v>286</v>
      </c>
      <c r="B181" s="131" t="s">
        <v>17</v>
      </c>
      <c r="C181" s="130">
        <v>1073698399</v>
      </c>
      <c r="D181" s="131" t="s">
        <v>296</v>
      </c>
      <c r="E181" s="119">
        <v>45374</v>
      </c>
      <c r="F181" s="154">
        <f>2+3+25</f>
        <v>30</v>
      </c>
      <c r="G181" s="121">
        <v>1251267</v>
      </c>
      <c r="H181" s="121">
        <f t="shared" si="16"/>
        <v>1300000</v>
      </c>
      <c r="I181" s="121">
        <f t="shared" si="17"/>
        <v>1358000</v>
      </c>
      <c r="J181" s="113">
        <f t="shared" si="15"/>
        <v>-106733</v>
      </c>
      <c r="K181" s="121" t="s">
        <v>547</v>
      </c>
      <c r="L181" s="127" t="s">
        <v>259</v>
      </c>
      <c r="M181" s="125"/>
      <c r="N181" s="125"/>
      <c r="O181" s="125"/>
      <c r="P181" s="125"/>
    </row>
    <row r="182" spans="1:16">
      <c r="A182" s="158" t="s">
        <v>286</v>
      </c>
      <c r="B182" s="131" t="s">
        <v>17</v>
      </c>
      <c r="C182" s="130">
        <v>1073710462</v>
      </c>
      <c r="D182" s="131" t="s">
        <v>291</v>
      </c>
      <c r="E182" s="118">
        <v>45369</v>
      </c>
      <c r="F182" s="139">
        <v>30</v>
      </c>
      <c r="G182" s="121">
        <v>1358000</v>
      </c>
      <c r="H182" s="121">
        <f t="shared" si="16"/>
        <v>1300000</v>
      </c>
      <c r="I182" s="121">
        <f t="shared" si="17"/>
        <v>1358000</v>
      </c>
      <c r="J182" s="121">
        <f t="shared" si="15"/>
        <v>0</v>
      </c>
      <c r="K182" s="121" t="s">
        <v>548</v>
      </c>
      <c r="L182" s="127" t="s">
        <v>259</v>
      </c>
      <c r="M182" s="125"/>
      <c r="N182" s="125"/>
      <c r="O182" s="125"/>
      <c r="P182" s="125"/>
    </row>
    <row r="183" spans="1:16">
      <c r="A183" s="161" t="s">
        <v>339</v>
      </c>
      <c r="B183" s="124" t="s">
        <v>17</v>
      </c>
      <c r="C183" s="117">
        <v>1082243640</v>
      </c>
      <c r="D183" s="125" t="s">
        <v>356</v>
      </c>
      <c r="E183" s="116">
        <v>45369</v>
      </c>
      <c r="F183" s="126">
        <v>30</v>
      </c>
      <c r="G183" s="121">
        <v>1358000</v>
      </c>
      <c r="H183" s="121">
        <f t="shared" si="16"/>
        <v>1300000</v>
      </c>
      <c r="I183" s="121">
        <f t="shared" si="17"/>
        <v>1358000</v>
      </c>
      <c r="J183" s="121">
        <f t="shared" si="15"/>
        <v>0</v>
      </c>
      <c r="K183" s="121" t="s">
        <v>548</v>
      </c>
      <c r="L183" s="127" t="s">
        <v>341</v>
      </c>
      <c r="M183" s="125"/>
      <c r="N183" s="125"/>
      <c r="O183" s="125"/>
      <c r="P183" s="125"/>
    </row>
    <row r="184" spans="1:16">
      <c r="A184" s="161" t="s">
        <v>413</v>
      </c>
      <c r="B184" s="129" t="s">
        <v>17</v>
      </c>
      <c r="C184" s="132">
        <v>1084743310</v>
      </c>
      <c r="D184" s="133" t="s">
        <v>414</v>
      </c>
      <c r="E184" s="116">
        <v>45369</v>
      </c>
      <c r="F184" s="126">
        <v>30</v>
      </c>
      <c r="G184" s="134">
        <v>1358000</v>
      </c>
      <c r="H184" s="121">
        <f t="shared" si="16"/>
        <v>1300000</v>
      </c>
      <c r="I184" s="121">
        <f t="shared" si="17"/>
        <v>1358000</v>
      </c>
      <c r="J184" s="121">
        <f t="shared" si="15"/>
        <v>0</v>
      </c>
      <c r="K184" s="134" t="s">
        <v>548</v>
      </c>
      <c r="L184" s="129" t="s">
        <v>408</v>
      </c>
      <c r="M184" s="133"/>
      <c r="N184" s="133"/>
      <c r="O184" s="133"/>
      <c r="P184" s="125"/>
    </row>
    <row r="185" spans="1:16">
      <c r="A185" s="161" t="s">
        <v>339</v>
      </c>
      <c r="B185" s="124" t="s">
        <v>17</v>
      </c>
      <c r="C185" s="117">
        <v>1086727870</v>
      </c>
      <c r="D185" s="125" t="s">
        <v>342</v>
      </c>
      <c r="E185" s="116">
        <v>45369</v>
      </c>
      <c r="F185" s="126">
        <v>30</v>
      </c>
      <c r="G185" s="121">
        <v>1358000</v>
      </c>
      <c r="H185" s="121">
        <f t="shared" si="16"/>
        <v>1300000</v>
      </c>
      <c r="I185" s="121">
        <f t="shared" si="17"/>
        <v>1358000</v>
      </c>
      <c r="J185" s="121">
        <f t="shared" si="15"/>
        <v>0</v>
      </c>
      <c r="K185" s="121" t="s">
        <v>548</v>
      </c>
      <c r="L185" s="127" t="s">
        <v>341</v>
      </c>
      <c r="M185" s="125"/>
      <c r="N185" s="125"/>
      <c r="O185" s="125"/>
      <c r="P185" s="125"/>
    </row>
    <row r="186" spans="1:16">
      <c r="A186" s="75" t="s">
        <v>262</v>
      </c>
      <c r="B186" s="114" t="s">
        <v>373</v>
      </c>
      <c r="C186" s="130">
        <v>1090390268</v>
      </c>
      <c r="D186" s="131" t="s">
        <v>541</v>
      </c>
      <c r="E186" s="118">
        <v>45395</v>
      </c>
      <c r="F186" s="151">
        <v>18</v>
      </c>
      <c r="G186" s="121">
        <v>864480</v>
      </c>
      <c r="H186" s="121">
        <f>+(1390000/30)*F186</f>
        <v>834000</v>
      </c>
      <c r="I186" s="121">
        <f>+(((1390000*92%)+162000)/30)*F186</f>
        <v>864480</v>
      </c>
      <c r="J186" s="121">
        <f t="shared" si="15"/>
        <v>0</v>
      </c>
      <c r="K186" s="121" t="s">
        <v>552</v>
      </c>
      <c r="L186" s="127"/>
      <c r="M186" s="125"/>
      <c r="N186" s="125"/>
      <c r="O186" s="125"/>
      <c r="P186" s="125"/>
    </row>
    <row r="187" spans="1:16">
      <c r="A187" s="161" t="s">
        <v>1391</v>
      </c>
      <c r="B187" s="129" t="s">
        <v>423</v>
      </c>
      <c r="C187" s="132">
        <v>1090447550</v>
      </c>
      <c r="D187" s="133" t="s">
        <v>440</v>
      </c>
      <c r="E187" s="116">
        <v>45371</v>
      </c>
      <c r="F187" s="126">
        <v>30</v>
      </c>
      <c r="G187" s="134">
        <v>1358000</v>
      </c>
      <c r="H187" s="121">
        <f>+(1300000/30)*F187</f>
        <v>1300000</v>
      </c>
      <c r="I187" s="121">
        <f>+(((1300000*92%)+162000)/30)*F187</f>
        <v>1358000</v>
      </c>
      <c r="J187" s="121">
        <f t="shared" si="15"/>
        <v>0</v>
      </c>
      <c r="K187" s="134" t="s">
        <v>547</v>
      </c>
      <c r="L187" s="129" t="s">
        <v>408</v>
      </c>
      <c r="M187" s="133"/>
      <c r="N187" s="133"/>
      <c r="O187" s="133"/>
      <c r="P187" s="125"/>
    </row>
    <row r="188" spans="1:16">
      <c r="A188" s="158" t="s">
        <v>328</v>
      </c>
      <c r="B188" s="131" t="s">
        <v>17</v>
      </c>
      <c r="C188" s="130">
        <v>1110579008</v>
      </c>
      <c r="D188" s="131" t="s">
        <v>331</v>
      </c>
      <c r="E188" s="135">
        <v>45369</v>
      </c>
      <c r="F188" s="136">
        <v>30</v>
      </c>
      <c r="G188" s="137">
        <v>1358000</v>
      </c>
      <c r="H188" s="121">
        <f>+(1300000/30)*F188</f>
        <v>1300000</v>
      </c>
      <c r="I188" s="121">
        <f>+(((1300000*92%)+162000)/30)*F188</f>
        <v>1358000</v>
      </c>
      <c r="J188" s="121">
        <f t="shared" si="15"/>
        <v>0</v>
      </c>
      <c r="K188" s="137" t="s">
        <v>551</v>
      </c>
      <c r="L188" s="138" t="s">
        <v>306</v>
      </c>
      <c r="M188" s="131"/>
      <c r="N188" s="131"/>
      <c r="O188" s="131"/>
      <c r="P188" s="125"/>
    </row>
    <row r="189" spans="1:16">
      <c r="A189" s="124" t="s">
        <v>386</v>
      </c>
      <c r="B189" s="124" t="s">
        <v>17</v>
      </c>
      <c r="C189" s="117">
        <v>1115948145</v>
      </c>
      <c r="D189" s="125" t="s">
        <v>470</v>
      </c>
      <c r="E189" s="116">
        <v>45369</v>
      </c>
      <c r="F189" s="126">
        <v>30</v>
      </c>
      <c r="G189" s="121">
        <v>1358000</v>
      </c>
      <c r="H189" s="121">
        <f>+(1300000/30)*F189</f>
        <v>1300000</v>
      </c>
      <c r="I189" s="121">
        <f>+(((1300000*92%)+162000)/30)*F189</f>
        <v>1358000</v>
      </c>
      <c r="J189" s="121">
        <f t="shared" si="15"/>
        <v>0</v>
      </c>
      <c r="K189" s="121" t="s">
        <v>548</v>
      </c>
      <c r="L189" s="127" t="s">
        <v>341</v>
      </c>
      <c r="M189" s="125"/>
      <c r="N189" s="125"/>
      <c r="O189" s="125"/>
      <c r="P189" s="125"/>
    </row>
    <row r="190" spans="1:16">
      <c r="A190" s="75"/>
      <c r="B190" s="114"/>
      <c r="C190" s="130">
        <v>1116873655</v>
      </c>
      <c r="D190" s="131" t="s">
        <v>530</v>
      </c>
      <c r="E190" s="135">
        <v>45412</v>
      </c>
      <c r="F190" s="155">
        <v>1</v>
      </c>
      <c r="G190" s="137">
        <v>58581</v>
      </c>
      <c r="H190" s="121">
        <f>+(1390000/30)*F190</f>
        <v>46333.333333333336</v>
      </c>
      <c r="I190" s="121">
        <f>+(((1390000*92%)+162000)/30)*F190</f>
        <v>48026.666666666664</v>
      </c>
      <c r="J190" s="113">
        <f t="shared" si="15"/>
        <v>10554.333333333336</v>
      </c>
      <c r="K190" s="137" t="s">
        <v>1404</v>
      </c>
      <c r="L190" s="138"/>
      <c r="M190" s="131"/>
      <c r="N190" s="131"/>
      <c r="O190" s="131"/>
      <c r="P190" s="125"/>
    </row>
    <row r="191" spans="1:16">
      <c r="A191" s="128" t="s">
        <v>304</v>
      </c>
      <c r="B191" s="131" t="s">
        <v>17</v>
      </c>
      <c r="C191" s="130">
        <v>1118802810</v>
      </c>
      <c r="D191" s="131" t="s">
        <v>308</v>
      </c>
      <c r="E191" s="135">
        <v>45369</v>
      </c>
      <c r="F191" s="155">
        <f>2+9</f>
        <v>11</v>
      </c>
      <c r="G191" s="137">
        <v>705463</v>
      </c>
      <c r="H191" s="121">
        <f>+(1300000/30)*F191</f>
        <v>476666.66666666669</v>
      </c>
      <c r="I191" s="121">
        <f>+(((1300000*92%)+162000)/30)*F191</f>
        <v>497933.33333333331</v>
      </c>
      <c r="J191" s="113">
        <f t="shared" si="15"/>
        <v>207529.66666666669</v>
      </c>
      <c r="K191" s="137" t="s">
        <v>1406</v>
      </c>
      <c r="L191" s="138" t="s">
        <v>306</v>
      </c>
      <c r="M191" s="131"/>
      <c r="N191" s="131"/>
      <c r="O191" s="131"/>
      <c r="P191" s="125"/>
    </row>
    <row r="192" spans="1:16">
      <c r="A192" s="122" t="s">
        <v>406</v>
      </c>
      <c r="B192" s="131" t="s">
        <v>17</v>
      </c>
      <c r="C192" s="117">
        <v>1118854040</v>
      </c>
      <c r="D192" s="125" t="s">
        <v>471</v>
      </c>
      <c r="E192" s="116">
        <v>45371</v>
      </c>
      <c r="F192" s="140">
        <v>30</v>
      </c>
      <c r="G192" s="144">
        <v>1358000</v>
      </c>
      <c r="H192" s="121">
        <f>+(1300000/30)*F192</f>
        <v>1300000</v>
      </c>
      <c r="I192" s="121">
        <f>+(((1300000*92%)+162000)/30)*F192</f>
        <v>1358000</v>
      </c>
      <c r="J192" s="121">
        <f t="shared" si="15"/>
        <v>0</v>
      </c>
      <c r="K192" s="144" t="s">
        <v>547</v>
      </c>
      <c r="L192" s="79"/>
      <c r="M192" s="125"/>
      <c r="N192" s="125"/>
      <c r="O192" s="125"/>
      <c r="P192" s="125"/>
    </row>
    <row r="193" spans="1:16">
      <c r="A193" s="124" t="s">
        <v>339</v>
      </c>
      <c r="B193" s="124" t="s">
        <v>373</v>
      </c>
      <c r="C193" s="117">
        <v>1126122551</v>
      </c>
      <c r="D193" s="125" t="s">
        <v>526</v>
      </c>
      <c r="E193" s="116">
        <v>45369</v>
      </c>
      <c r="F193" s="126">
        <v>30</v>
      </c>
      <c r="G193" s="121">
        <v>1440800</v>
      </c>
      <c r="H193" s="121">
        <f>+(1390000/30)*F193</f>
        <v>1390000</v>
      </c>
      <c r="I193" s="121">
        <f>+(((1390000*92%)+162000)/30)*F193</f>
        <v>1440800</v>
      </c>
      <c r="J193" s="121">
        <f t="shared" si="15"/>
        <v>0</v>
      </c>
      <c r="K193" s="121" t="s">
        <v>547</v>
      </c>
      <c r="L193" s="127" t="s">
        <v>341</v>
      </c>
      <c r="M193" s="125"/>
      <c r="N193" s="125"/>
      <c r="O193" s="125"/>
      <c r="P193" s="125"/>
    </row>
    <row r="194" spans="1:16">
      <c r="A194" s="161" t="s">
        <v>386</v>
      </c>
      <c r="B194" s="124" t="s">
        <v>373</v>
      </c>
      <c r="C194" s="117">
        <v>1126122552</v>
      </c>
      <c r="D194" s="125" t="s">
        <v>399</v>
      </c>
      <c r="E194" s="116">
        <v>45369</v>
      </c>
      <c r="F194" s="126">
        <v>30</v>
      </c>
      <c r="G194" s="121">
        <v>1440800</v>
      </c>
      <c r="H194" s="121">
        <f>+(1390000/30)*F194</f>
        <v>1390000</v>
      </c>
      <c r="I194" s="121">
        <f>+(((1390000*92%)+162000)/30)*F194</f>
        <v>1440800</v>
      </c>
      <c r="J194" s="121">
        <f t="shared" ref="J194:J197" si="18">+G194-I194</f>
        <v>0</v>
      </c>
      <c r="K194" s="121" t="s">
        <v>548</v>
      </c>
      <c r="L194" s="127" t="s">
        <v>341</v>
      </c>
      <c r="M194" s="125"/>
      <c r="N194" s="125"/>
      <c r="O194" s="125"/>
      <c r="P194" s="125"/>
    </row>
    <row r="195" spans="1:16">
      <c r="A195" s="158" t="s">
        <v>304</v>
      </c>
      <c r="B195" s="131" t="s">
        <v>373</v>
      </c>
      <c r="C195" s="130">
        <v>1127388893</v>
      </c>
      <c r="D195" s="131" t="s">
        <v>305</v>
      </c>
      <c r="E195" s="135">
        <v>45369</v>
      </c>
      <c r="F195" s="136">
        <v>30</v>
      </c>
      <c r="G195" s="137">
        <v>1440800</v>
      </c>
      <c r="H195" s="121">
        <f>+(1390000/30)*F195</f>
        <v>1390000</v>
      </c>
      <c r="I195" s="121">
        <f>+(((1390000*92%)+162000)/30)*F195</f>
        <v>1440800</v>
      </c>
      <c r="J195" s="121">
        <f t="shared" si="18"/>
        <v>0</v>
      </c>
      <c r="K195" s="137" t="s">
        <v>510</v>
      </c>
      <c r="L195" s="138" t="s">
        <v>306</v>
      </c>
      <c r="M195" s="131"/>
      <c r="N195" s="131"/>
      <c r="O195" s="131"/>
      <c r="P195" s="73" t="s">
        <v>559</v>
      </c>
    </row>
    <row r="196" spans="1:16">
      <c r="A196" s="159" t="s">
        <v>262</v>
      </c>
      <c r="B196" s="131" t="s">
        <v>19</v>
      </c>
      <c r="C196" s="142">
        <v>1133674125</v>
      </c>
      <c r="D196" s="143" t="s">
        <v>267</v>
      </c>
      <c r="E196" s="118">
        <v>45369</v>
      </c>
      <c r="F196" s="130">
        <v>30</v>
      </c>
      <c r="G196" s="121">
        <v>1409520</v>
      </c>
      <c r="H196" s="121">
        <f>+(1356000/30)*F196</f>
        <v>1356000</v>
      </c>
      <c r="I196" s="121">
        <f>+(((1356000*92%)+162000)/30)*F196</f>
        <v>1409520</v>
      </c>
      <c r="J196" s="121">
        <f t="shared" si="18"/>
        <v>0</v>
      </c>
      <c r="K196" s="121" t="s">
        <v>547</v>
      </c>
      <c r="L196" s="127" t="s">
        <v>259</v>
      </c>
      <c r="M196" s="125"/>
      <c r="N196" s="125"/>
      <c r="O196" s="125"/>
      <c r="P196" s="125"/>
    </row>
    <row r="197" spans="1:16">
      <c r="A197" s="222" t="s">
        <v>386</v>
      </c>
      <c r="B197" s="124" t="s">
        <v>373</v>
      </c>
      <c r="C197" s="117">
        <v>1148150676</v>
      </c>
      <c r="D197" s="125" t="s">
        <v>397</v>
      </c>
      <c r="E197" s="116">
        <v>45369</v>
      </c>
      <c r="F197" s="126">
        <v>30</v>
      </c>
      <c r="G197" s="121">
        <v>1440800</v>
      </c>
      <c r="H197" s="121">
        <f>+(1390000/30)*F197</f>
        <v>1390000</v>
      </c>
      <c r="I197" s="121">
        <f>+(((1390000*92%)+162000)/30)*F197</f>
        <v>1440800</v>
      </c>
      <c r="J197" s="121">
        <f t="shared" si="18"/>
        <v>0</v>
      </c>
      <c r="K197" s="121" t="s">
        <v>547</v>
      </c>
      <c r="L197" s="127" t="s">
        <v>341</v>
      </c>
      <c r="M197" s="125"/>
      <c r="N197" s="125"/>
      <c r="O197" s="125"/>
      <c r="P197" s="125"/>
    </row>
  </sheetData>
  <autoFilter ref="A1:P197">
    <sortState ref="A2:P197">
      <sortCondition ref="C1:C197"/>
    </sortState>
  </autoFilter>
  <conditionalFormatting sqref="C1">
    <cfRule type="duplicateValues" dxfId="45" priority="37"/>
    <cfRule type="duplicateValues" dxfId="44" priority="38"/>
    <cfRule type="duplicateValues" dxfId="43" priority="39"/>
    <cfRule type="duplicateValues" dxfId="42" priority="40"/>
    <cfRule type="duplicateValues" dxfId="41" priority="41"/>
    <cfRule type="duplicateValues" dxfId="40" priority="42"/>
    <cfRule type="duplicateValues" dxfId="39" priority="43"/>
    <cfRule type="duplicateValues" dxfId="38" priority="44"/>
    <cfRule type="duplicateValues" dxfId="37" priority="45"/>
    <cfRule type="duplicateValues" dxfId="36" priority="46"/>
    <cfRule type="duplicateValues" dxfId="35" priority="47"/>
    <cfRule type="duplicateValues" dxfId="34" priority="48"/>
    <cfRule type="duplicateValues" dxfId="33" priority="49"/>
    <cfRule type="duplicateValues" dxfId="32" priority="50"/>
    <cfRule type="duplicateValues" dxfId="31" priority="51"/>
    <cfRule type="duplicateValues" dxfId="30" priority="52"/>
    <cfRule type="duplicateValues" dxfId="29" priority="53"/>
  </conditionalFormatting>
  <conditionalFormatting sqref="D4">
    <cfRule type="duplicateValues" dxfId="28" priority="55"/>
  </conditionalFormatting>
  <conditionalFormatting sqref="D10">
    <cfRule type="duplicateValues" dxfId="27" priority="54"/>
  </conditionalFormatting>
  <conditionalFormatting sqref="D97">
    <cfRule type="duplicateValues" dxfId="26" priority="30"/>
  </conditionalFormatting>
  <conditionalFormatting sqref="D103">
    <cfRule type="duplicateValues" dxfId="25" priority="29"/>
  </conditionalFormatting>
  <conditionalFormatting sqref="C119">
    <cfRule type="duplicateValues" dxfId="24" priority="17"/>
    <cfRule type="duplicateValues" dxfId="23" priority="18"/>
    <cfRule type="duplicateValues" dxfId="22" priority="19"/>
  </conditionalFormatting>
  <conditionalFormatting sqref="C117:C118">
    <cfRule type="duplicateValues" dxfId="21" priority="266"/>
    <cfRule type="duplicateValues" dxfId="20" priority="267"/>
    <cfRule type="duplicateValues" dxfId="19" priority="268"/>
    <cfRule type="duplicateValues" dxfId="18" priority="269"/>
    <cfRule type="duplicateValues" dxfId="17" priority="270"/>
    <cfRule type="duplicateValues" dxfId="16" priority="271"/>
  </conditionalFormatting>
  <conditionalFormatting sqref="C133:C167">
    <cfRule type="duplicateValues" dxfId="15" priority="428"/>
    <cfRule type="duplicateValues" dxfId="14" priority="429"/>
    <cfRule type="duplicateValues" dxfId="13" priority="430"/>
    <cfRule type="duplicateValues" dxfId="12" priority="431"/>
    <cfRule type="duplicateValues" dxfId="11" priority="432"/>
    <cfRule type="duplicateValues" dxfId="10" priority="433"/>
  </conditionalFormatting>
  <conditionalFormatting sqref="C36:C71">
    <cfRule type="duplicateValues" dxfId="9" priority="434"/>
    <cfRule type="duplicateValues" dxfId="8" priority="435"/>
    <cfRule type="duplicateValues" dxfId="7" priority="436"/>
    <cfRule type="duplicateValues" dxfId="6" priority="437"/>
    <cfRule type="duplicateValues" dxfId="5" priority="438"/>
    <cfRule type="duplicateValues" dxfId="4" priority="439"/>
  </conditionalFormatting>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4"/>
  <sheetViews>
    <sheetView topLeftCell="L1" workbookViewId="0">
      <selection activeCell="AB24" sqref="AB24"/>
    </sheetView>
  </sheetViews>
  <sheetFormatPr baseColWidth="10" defaultRowHeight="15"/>
  <cols>
    <col min="1" max="1" width="25.5703125" bestFit="1" customWidth="1"/>
    <col min="2" max="2" width="13.5703125" customWidth="1"/>
    <col min="3" max="3" width="12" customWidth="1"/>
    <col min="4" max="4" width="11.42578125" customWidth="1"/>
    <col min="5" max="5" width="16.7109375" customWidth="1"/>
    <col min="6" max="30" width="11.42578125" customWidth="1"/>
    <col min="32" max="32" width="16.7109375" bestFit="1" customWidth="1"/>
  </cols>
  <sheetData>
    <row r="1" spans="1:32" ht="67.5">
      <c r="A1" s="40" t="s">
        <v>0</v>
      </c>
      <c r="B1" s="40" t="s">
        <v>4</v>
      </c>
      <c r="C1" s="40" t="s">
        <v>13</v>
      </c>
      <c r="D1" s="40" t="s">
        <v>14</v>
      </c>
      <c r="E1" s="40" t="s">
        <v>15</v>
      </c>
      <c r="F1" s="41" t="s">
        <v>192</v>
      </c>
      <c r="G1" s="41" t="s">
        <v>195</v>
      </c>
      <c r="H1" s="41" t="s">
        <v>197</v>
      </c>
      <c r="I1" s="41" t="s">
        <v>199</v>
      </c>
      <c r="J1" s="41" t="s">
        <v>201</v>
      </c>
      <c r="K1" s="41" t="s">
        <v>203</v>
      </c>
      <c r="L1" s="41" t="s">
        <v>205</v>
      </c>
      <c r="M1" s="41" t="s">
        <v>207</v>
      </c>
      <c r="N1" s="41" t="s">
        <v>209</v>
      </c>
      <c r="O1" s="41" t="s">
        <v>211</v>
      </c>
      <c r="P1" s="41" t="s">
        <v>213</v>
      </c>
      <c r="Q1" s="41" t="s">
        <v>215</v>
      </c>
      <c r="R1" s="42" t="s">
        <v>217</v>
      </c>
      <c r="S1" s="41" t="s">
        <v>219</v>
      </c>
      <c r="T1" s="41" t="s">
        <v>221</v>
      </c>
      <c r="U1" s="41" t="s">
        <v>223</v>
      </c>
      <c r="V1" s="41" t="s">
        <v>225</v>
      </c>
      <c r="W1" s="41" t="s">
        <v>227</v>
      </c>
      <c r="X1" s="41" t="s">
        <v>229</v>
      </c>
      <c r="Y1" s="41" t="s">
        <v>231</v>
      </c>
      <c r="Z1" s="41" t="s">
        <v>233</v>
      </c>
      <c r="AA1" s="41" t="s">
        <v>235</v>
      </c>
      <c r="AB1" s="41" t="s">
        <v>237</v>
      </c>
      <c r="AC1" s="41" t="s">
        <v>239</v>
      </c>
      <c r="AD1" s="41" t="s">
        <v>241</v>
      </c>
      <c r="AE1" s="264" t="s">
        <v>503</v>
      </c>
      <c r="AF1" s="266" t="s">
        <v>504</v>
      </c>
    </row>
    <row r="2" spans="1:32" ht="44.25" customHeight="1">
      <c r="A2" s="40"/>
      <c r="B2" s="40"/>
      <c r="C2" s="40"/>
      <c r="D2" s="40"/>
      <c r="E2" s="40"/>
      <c r="F2" s="41" t="s">
        <v>56</v>
      </c>
      <c r="G2" s="41" t="s">
        <v>57</v>
      </c>
      <c r="H2" s="41" t="s">
        <v>58</v>
      </c>
      <c r="I2" s="41" t="s">
        <v>59</v>
      </c>
      <c r="J2" s="41" t="s">
        <v>60</v>
      </c>
      <c r="K2" s="41" t="s">
        <v>61</v>
      </c>
      <c r="L2" s="41" t="s">
        <v>62</v>
      </c>
      <c r="M2" s="41" t="s">
        <v>63</v>
      </c>
      <c r="N2" s="41" t="s">
        <v>64</v>
      </c>
      <c r="O2" s="41" t="s">
        <v>65</v>
      </c>
      <c r="P2" s="41" t="s">
        <v>66</v>
      </c>
      <c r="Q2" s="41" t="s">
        <v>67</v>
      </c>
      <c r="R2" s="41"/>
      <c r="S2" s="41" t="s">
        <v>68</v>
      </c>
      <c r="T2" s="41" t="s">
        <v>69</v>
      </c>
      <c r="U2" s="41" t="s">
        <v>70</v>
      </c>
      <c r="V2" s="41" t="s">
        <v>71</v>
      </c>
      <c r="W2" s="41" t="s">
        <v>72</v>
      </c>
      <c r="X2" s="41" t="s">
        <v>73</v>
      </c>
      <c r="Y2" s="41" t="s">
        <v>74</v>
      </c>
      <c r="Z2" s="41" t="s">
        <v>75</v>
      </c>
      <c r="AA2" s="41" t="s">
        <v>76</v>
      </c>
      <c r="AB2" s="41" t="s">
        <v>77</v>
      </c>
      <c r="AC2" s="41" t="s">
        <v>78</v>
      </c>
      <c r="AD2" s="41" t="s">
        <v>79</v>
      </c>
      <c r="AE2" s="265"/>
      <c r="AF2" s="267"/>
    </row>
    <row r="3" spans="1:32">
      <c r="A3" s="67" t="s">
        <v>17</v>
      </c>
      <c r="B3" s="92">
        <v>2465868</v>
      </c>
      <c r="C3" s="93">
        <f>B3/30</f>
        <v>82195.600000000006</v>
      </c>
      <c r="D3" s="1">
        <v>130</v>
      </c>
      <c r="E3" s="81">
        <f>B3*D3</f>
        <v>320562840</v>
      </c>
      <c r="F3" s="96">
        <f>32*30</f>
        <v>960</v>
      </c>
      <c r="G3" s="96">
        <f>12*30</f>
        <v>360</v>
      </c>
      <c r="H3" s="122">
        <f>2*30</f>
        <v>60</v>
      </c>
      <c r="I3" s="122">
        <f>2*30</f>
        <v>60</v>
      </c>
      <c r="J3" s="122">
        <f>9*30</f>
        <v>270</v>
      </c>
      <c r="K3" s="122">
        <f>8*30</f>
        <v>240</v>
      </c>
      <c r="L3" s="122">
        <f>6*30</f>
        <v>180</v>
      </c>
      <c r="M3" s="122">
        <f>4*30</f>
        <v>120</v>
      </c>
      <c r="N3" s="122">
        <f>5*30</f>
        <v>150</v>
      </c>
      <c r="O3" s="122">
        <f>8*30</f>
        <v>240</v>
      </c>
      <c r="P3" s="122">
        <f>+(6*30)+(2*28)</f>
        <v>236</v>
      </c>
      <c r="Q3" s="122">
        <f>2*30</f>
        <v>60</v>
      </c>
      <c r="R3" s="122">
        <f>2*30</f>
        <v>60</v>
      </c>
      <c r="S3" s="122">
        <f>2*30</f>
        <v>60</v>
      </c>
      <c r="T3" s="96">
        <f>2*30</f>
        <v>60</v>
      </c>
      <c r="U3" s="122">
        <f>4*30</f>
        <v>120</v>
      </c>
      <c r="V3" s="122">
        <f>1*30</f>
        <v>30</v>
      </c>
      <c r="W3" s="122">
        <f>4*30</f>
        <v>120</v>
      </c>
      <c r="X3" s="96">
        <f>30+30+7</f>
        <v>67</v>
      </c>
      <c r="Y3" s="122">
        <f>3*30</f>
        <v>90</v>
      </c>
      <c r="Z3" s="122">
        <f>2*30</f>
        <v>60</v>
      </c>
      <c r="AA3" s="122">
        <f>+(1*30)+(2*30)</f>
        <v>90</v>
      </c>
      <c r="AB3" s="122">
        <f>3*30</f>
        <v>90</v>
      </c>
      <c r="AC3" s="122">
        <f>2*30</f>
        <v>60</v>
      </c>
      <c r="AD3" s="122">
        <f>2*30</f>
        <v>60</v>
      </c>
      <c r="AE3" s="71">
        <f>SUM(F3:AD3)</f>
        <v>3903</v>
      </c>
      <c r="AF3" s="81">
        <f>+C3*AE3</f>
        <v>320809426.80000001</v>
      </c>
    </row>
    <row r="4" spans="1:32" ht="22.5">
      <c r="A4" s="68" t="s">
        <v>18</v>
      </c>
      <c r="B4" s="92">
        <v>2465868</v>
      </c>
      <c r="C4" s="93">
        <f>B4/30</f>
        <v>82195.600000000006</v>
      </c>
      <c r="D4" s="2">
        <v>40</v>
      </c>
      <c r="E4" s="81">
        <f>B4*D4</f>
        <v>98634720</v>
      </c>
      <c r="F4" s="96">
        <f>12*30</f>
        <v>360</v>
      </c>
      <c r="G4" s="122">
        <f>3*30</f>
        <v>90</v>
      </c>
      <c r="H4" s="122">
        <f>2*30</f>
        <v>60</v>
      </c>
      <c r="I4" s="122"/>
      <c r="J4" s="122">
        <f>30+18</f>
        <v>48</v>
      </c>
      <c r="K4" s="96">
        <v>30</v>
      </c>
      <c r="L4" s="96">
        <v>15</v>
      </c>
      <c r="M4" s="122">
        <v>15</v>
      </c>
      <c r="N4" s="122">
        <f>1*30</f>
        <v>30</v>
      </c>
      <c r="O4" s="122">
        <f>2*30</f>
        <v>60</v>
      </c>
      <c r="P4" s="122">
        <f>2*30</f>
        <v>60</v>
      </c>
      <c r="Q4" s="122"/>
      <c r="R4" s="122"/>
      <c r="S4" s="122">
        <f>1*30</f>
        <v>30</v>
      </c>
      <c r="T4" s="122">
        <f>1*30</f>
        <v>30</v>
      </c>
      <c r="U4" s="96">
        <f>30+3</f>
        <v>33</v>
      </c>
      <c r="V4" s="122"/>
      <c r="W4" s="122">
        <f>2*30</f>
        <v>60</v>
      </c>
      <c r="X4" s="122">
        <f>1*30</f>
        <v>30</v>
      </c>
      <c r="Y4" s="122">
        <f>1*30</f>
        <v>30</v>
      </c>
      <c r="Z4" s="122">
        <f>1*30</f>
        <v>30</v>
      </c>
      <c r="AA4" s="122"/>
      <c r="AB4" s="122">
        <f>1*30</f>
        <v>30</v>
      </c>
      <c r="AC4" s="122"/>
      <c r="AD4" s="122"/>
      <c r="AE4" s="71">
        <f t="shared" ref="AE4:AE7" si="0">SUM(F4:AD4)</f>
        <v>1041</v>
      </c>
      <c r="AF4" s="81">
        <f t="shared" ref="AF4:AF7" si="1">+C4*AE4</f>
        <v>85565619.600000009</v>
      </c>
    </row>
    <row r="5" spans="1:32">
      <c r="A5" s="66" t="s">
        <v>19</v>
      </c>
      <c r="B5" s="92">
        <v>2465868</v>
      </c>
      <c r="C5" s="94">
        <f>B5/30</f>
        <v>82195.600000000006</v>
      </c>
      <c r="D5" s="1">
        <v>5</v>
      </c>
      <c r="E5" s="81">
        <f>B5*D5</f>
        <v>12329340</v>
      </c>
      <c r="F5" s="96">
        <f>30+20</f>
        <v>50</v>
      </c>
      <c r="G5" s="79"/>
      <c r="H5" s="122"/>
      <c r="I5" s="122"/>
      <c r="J5" s="122">
        <v>30</v>
      </c>
      <c r="K5" s="79"/>
      <c r="L5" s="79"/>
      <c r="M5" s="79"/>
      <c r="N5" s="122">
        <f>1*30</f>
        <v>30</v>
      </c>
      <c r="O5" s="79"/>
      <c r="P5" s="122"/>
      <c r="Q5" s="122"/>
      <c r="R5" s="122"/>
      <c r="S5" s="122"/>
      <c r="T5" s="79"/>
      <c r="U5" s="79"/>
      <c r="V5" s="122"/>
      <c r="W5" s="122"/>
      <c r="X5" s="79"/>
      <c r="Y5" s="122"/>
      <c r="Z5" s="122"/>
      <c r="AA5" s="122"/>
      <c r="AB5" s="122"/>
      <c r="AC5" s="122"/>
      <c r="AD5" s="122"/>
      <c r="AE5" s="79">
        <f t="shared" si="0"/>
        <v>110</v>
      </c>
      <c r="AF5" s="144">
        <f t="shared" si="1"/>
        <v>9041516</v>
      </c>
    </row>
    <row r="6" spans="1:32">
      <c r="A6" s="66" t="s">
        <v>20</v>
      </c>
      <c r="B6" s="92">
        <v>2465868</v>
      </c>
      <c r="C6" s="94">
        <f>B6/30</f>
        <v>82195.600000000006</v>
      </c>
      <c r="D6" s="3">
        <v>5</v>
      </c>
      <c r="E6" s="95">
        <f>B6*D6</f>
        <v>12329340</v>
      </c>
      <c r="F6" s="122">
        <f>1*30</f>
        <v>30</v>
      </c>
      <c r="G6" s="122">
        <f>1*30</f>
        <v>30</v>
      </c>
      <c r="H6" s="122">
        <f>1*30</f>
        <v>30</v>
      </c>
      <c r="I6" s="122"/>
      <c r="J6" s="122"/>
      <c r="K6" s="79"/>
      <c r="L6" s="79"/>
      <c r="M6" s="79"/>
      <c r="N6" s="122"/>
      <c r="O6" s="79"/>
      <c r="P6" s="122"/>
      <c r="Q6" s="122"/>
      <c r="R6" s="122"/>
      <c r="S6" s="122"/>
      <c r="T6" s="79"/>
      <c r="U6" s="79"/>
      <c r="V6" s="122"/>
      <c r="W6" s="122">
        <v>30</v>
      </c>
      <c r="X6" s="96">
        <v>30</v>
      </c>
      <c r="Y6" s="122"/>
      <c r="Z6" s="122"/>
      <c r="AA6" s="122"/>
      <c r="AB6" s="122"/>
      <c r="AC6" s="122"/>
      <c r="AD6" s="122"/>
      <c r="AE6" s="79">
        <f>SUM(F6:AD6)</f>
        <v>150</v>
      </c>
      <c r="AF6" s="144">
        <f t="shared" si="1"/>
        <v>12329340</v>
      </c>
    </row>
    <row r="7" spans="1:32">
      <c r="A7" s="66" t="s">
        <v>21</v>
      </c>
      <c r="B7" s="92">
        <v>2465868</v>
      </c>
      <c r="C7" s="94">
        <f>B7/30</f>
        <v>82195.600000000006</v>
      </c>
      <c r="D7" s="3">
        <v>5</v>
      </c>
      <c r="E7" s="81">
        <f>B7*D7</f>
        <v>12329340</v>
      </c>
      <c r="F7" s="96">
        <f>30+10</f>
        <v>40</v>
      </c>
      <c r="G7" s="79"/>
      <c r="H7" s="122"/>
      <c r="I7" s="122"/>
      <c r="J7" s="122">
        <v>30</v>
      </c>
      <c r="K7" s="79"/>
      <c r="L7" s="122">
        <v>21</v>
      </c>
      <c r="M7" s="79"/>
      <c r="N7" s="122"/>
      <c r="O7" s="79"/>
      <c r="P7" s="122">
        <v>30</v>
      </c>
      <c r="Q7" s="122"/>
      <c r="R7" s="122"/>
      <c r="S7" s="122"/>
      <c r="T7" s="79"/>
      <c r="U7" s="79"/>
      <c r="V7" s="122"/>
      <c r="W7" s="122"/>
      <c r="X7" s="79"/>
      <c r="Y7" s="122"/>
      <c r="Z7" s="122"/>
      <c r="AA7" s="122"/>
      <c r="AB7" s="122"/>
      <c r="AC7" s="122"/>
      <c r="AD7" s="122"/>
      <c r="AE7" s="79">
        <f t="shared" si="0"/>
        <v>121</v>
      </c>
      <c r="AF7" s="144">
        <f t="shared" si="1"/>
        <v>9945667.6000000015</v>
      </c>
    </row>
    <row r="8" spans="1:32" ht="22.5">
      <c r="A8" s="66" t="s">
        <v>16</v>
      </c>
      <c r="B8" s="260"/>
      <c r="C8" s="261"/>
      <c r="D8" s="261"/>
      <c r="E8" s="261"/>
      <c r="F8" s="261"/>
      <c r="G8" s="261"/>
      <c r="H8" s="261"/>
      <c r="I8" s="261"/>
      <c r="J8" s="261"/>
      <c r="K8" s="261"/>
      <c r="L8" s="261"/>
      <c r="M8" s="261"/>
      <c r="N8" s="261"/>
      <c r="O8" s="261"/>
      <c r="P8" s="261"/>
      <c r="Q8" s="261"/>
      <c r="R8" s="261"/>
      <c r="S8" s="261"/>
      <c r="T8" s="261"/>
      <c r="U8" s="261"/>
      <c r="V8" s="261"/>
      <c r="W8" s="261"/>
      <c r="X8" s="261"/>
      <c r="Y8" s="261"/>
      <c r="Z8" s="261"/>
      <c r="AA8" s="261"/>
      <c r="AB8" s="261"/>
      <c r="AC8" s="261"/>
      <c r="AD8" s="262"/>
      <c r="AE8" s="71">
        <f>SUM(AE3:AE7)</f>
        <v>5325</v>
      </c>
      <c r="AF8" s="81">
        <f>+AF3+AF4+AF5+AF6+AF7</f>
        <v>437691570.00000006</v>
      </c>
    </row>
    <row r="9" spans="1:32">
      <c r="A9" s="66" t="s">
        <v>1393</v>
      </c>
      <c r="B9" s="260"/>
      <c r="C9" s="261"/>
      <c r="D9" s="261"/>
      <c r="E9" s="261"/>
      <c r="F9" s="261"/>
      <c r="G9" s="261"/>
      <c r="H9" s="261"/>
      <c r="I9" s="261"/>
      <c r="J9" s="261"/>
      <c r="K9" s="261"/>
      <c r="L9" s="261"/>
      <c r="M9" s="261"/>
      <c r="N9" s="261"/>
      <c r="O9" s="261"/>
      <c r="P9" s="261"/>
      <c r="Q9" s="261"/>
      <c r="R9" s="261"/>
      <c r="S9" s="261"/>
      <c r="T9" s="261"/>
      <c r="U9" s="261"/>
      <c r="V9" s="261"/>
      <c r="W9" s="261"/>
      <c r="X9" s="261"/>
      <c r="Y9" s="261"/>
      <c r="Z9" s="261"/>
      <c r="AA9" s="261"/>
      <c r="AB9" s="261"/>
      <c r="AC9" s="261"/>
      <c r="AD9" s="261"/>
      <c r="AE9" s="262"/>
      <c r="AF9" s="207">
        <f>+'ENTREGA EN MAquinaria'!I331</f>
        <v>7016330.0116666779</v>
      </c>
    </row>
    <row r="10" spans="1:32">
      <c r="A10" s="66" t="s">
        <v>1394</v>
      </c>
      <c r="B10" s="260"/>
      <c r="C10" s="261"/>
      <c r="D10" s="261"/>
      <c r="E10" s="261"/>
      <c r="F10" s="261"/>
      <c r="G10" s="261"/>
      <c r="H10" s="261"/>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2"/>
      <c r="AF10" s="160">
        <f>+'INSUMOS A CORREGIR'!AP97</f>
        <v>65358124.299999997</v>
      </c>
    </row>
    <row r="11" spans="1:32">
      <c r="A11" s="66" t="s">
        <v>9</v>
      </c>
      <c r="B11" s="260"/>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2"/>
      <c r="AF11" s="98">
        <f>+AF8+AF9+AF10</f>
        <v>510066024.31166673</v>
      </c>
    </row>
    <row r="12" spans="1:32">
      <c r="A12" s="66" t="s">
        <v>10</v>
      </c>
      <c r="B12" s="260"/>
      <c r="C12" s="261"/>
      <c r="D12" s="261"/>
      <c r="E12" s="261"/>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2"/>
      <c r="AE12" s="99">
        <v>0.1</v>
      </c>
      <c r="AF12" s="81">
        <f>+AF11*AE12</f>
        <v>51006602.431166679</v>
      </c>
    </row>
    <row r="13" spans="1:32">
      <c r="A13" s="66" t="s">
        <v>11</v>
      </c>
      <c r="B13" s="260"/>
      <c r="C13" s="261"/>
      <c r="D13" s="261"/>
      <c r="E13" s="26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2"/>
      <c r="AE13" s="100">
        <v>0.19</v>
      </c>
      <c r="AF13" s="81">
        <f>+AF12*AE13</f>
        <v>9691254.4619216695</v>
      </c>
    </row>
    <row r="14" spans="1:32">
      <c r="A14" s="66" t="s">
        <v>505</v>
      </c>
      <c r="B14" s="263"/>
      <c r="C14" s="263"/>
      <c r="D14" s="263"/>
      <c r="E14" s="263"/>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101">
        <f>+AF11+AF12+AF13</f>
        <v>570763881.20475507</v>
      </c>
    </row>
  </sheetData>
  <mergeCells count="9">
    <mergeCell ref="B13:AD13"/>
    <mergeCell ref="B14:AE14"/>
    <mergeCell ref="AE1:AE2"/>
    <mergeCell ref="AF1:AF2"/>
    <mergeCell ref="B8:AD8"/>
    <mergeCell ref="B9:AE9"/>
    <mergeCell ref="B11:AE11"/>
    <mergeCell ref="B12:AD12"/>
    <mergeCell ref="B10:AE10"/>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97"/>
  <sheetViews>
    <sheetView topLeftCell="A10" zoomScaleNormal="100" workbookViewId="0">
      <selection activeCell="J51" sqref="J51"/>
    </sheetView>
  </sheetViews>
  <sheetFormatPr baseColWidth="10" defaultRowHeight="15"/>
  <cols>
    <col min="1" max="1" width="7.5703125" bestFit="1" customWidth="1"/>
    <col min="2" max="2" width="31.5703125" customWidth="1"/>
    <col min="3" max="9" width="11.5703125" customWidth="1"/>
    <col min="11" max="34" width="11.5703125" customWidth="1"/>
    <col min="35" max="35" width="15.28515625" customWidth="1"/>
    <col min="37" max="37" width="12.85546875" bestFit="1" customWidth="1"/>
    <col min="41" max="41" width="14.5703125" bestFit="1" customWidth="1"/>
    <col min="43" max="43" width="14.5703125" bestFit="1" customWidth="1"/>
  </cols>
  <sheetData>
    <row r="1" spans="1:43" ht="67.5">
      <c r="A1" s="162" t="s">
        <v>51</v>
      </c>
      <c r="B1" s="189" t="s">
        <v>52</v>
      </c>
      <c r="C1" s="178" t="s">
        <v>53</v>
      </c>
      <c r="D1" s="186" t="s">
        <v>54</v>
      </c>
      <c r="E1" s="164" t="s">
        <v>566</v>
      </c>
      <c r="F1" s="163" t="s">
        <v>567</v>
      </c>
      <c r="G1" s="163" t="s">
        <v>568</v>
      </c>
      <c r="H1" s="163" t="s">
        <v>569</v>
      </c>
      <c r="I1" s="163" t="s">
        <v>2</v>
      </c>
      <c r="J1" s="163" t="s">
        <v>3</v>
      </c>
      <c r="K1" s="199" t="s">
        <v>192</v>
      </c>
      <c r="L1" s="199" t="s">
        <v>195</v>
      </c>
      <c r="M1" s="199" t="s">
        <v>197</v>
      </c>
      <c r="N1" s="199" t="s">
        <v>199</v>
      </c>
      <c r="O1" s="199" t="s">
        <v>201</v>
      </c>
      <c r="P1" s="199" t="s">
        <v>203</v>
      </c>
      <c r="Q1" s="199" t="s">
        <v>205</v>
      </c>
      <c r="R1" s="199" t="s">
        <v>207</v>
      </c>
      <c r="S1" s="199" t="s">
        <v>209</v>
      </c>
      <c r="T1" s="199" t="s">
        <v>211</v>
      </c>
      <c r="U1" s="199" t="s">
        <v>213</v>
      </c>
      <c r="V1" s="199" t="s">
        <v>215</v>
      </c>
      <c r="W1" s="199" t="s">
        <v>217</v>
      </c>
      <c r="X1" s="199" t="s">
        <v>219</v>
      </c>
      <c r="Y1" s="199" t="s">
        <v>221</v>
      </c>
      <c r="Z1" s="199" t="s">
        <v>223</v>
      </c>
      <c r="AA1" s="199" t="s">
        <v>225</v>
      </c>
      <c r="AB1" s="199" t="s">
        <v>227</v>
      </c>
      <c r="AC1" s="199" t="s">
        <v>229</v>
      </c>
      <c r="AD1" s="199" t="s">
        <v>231</v>
      </c>
      <c r="AE1" s="199" t="s">
        <v>233</v>
      </c>
      <c r="AF1" s="199" t="s">
        <v>235</v>
      </c>
      <c r="AG1" s="199" t="s">
        <v>237</v>
      </c>
      <c r="AH1" s="199" t="s">
        <v>239</v>
      </c>
      <c r="AI1" s="199" t="s">
        <v>241</v>
      </c>
      <c r="AJ1" s="163" t="s">
        <v>1369</v>
      </c>
      <c r="AK1" s="163" t="s">
        <v>1370</v>
      </c>
      <c r="AL1" s="199" t="s">
        <v>1396</v>
      </c>
      <c r="AM1" s="199" t="s">
        <v>1397</v>
      </c>
      <c r="AN1" s="199" t="s">
        <v>1398</v>
      </c>
      <c r="AO1" s="199" t="s">
        <v>1399</v>
      </c>
      <c r="AP1" s="163" t="s">
        <v>1400</v>
      </c>
    </row>
    <row r="2" spans="1:43">
      <c r="A2" s="165">
        <v>1</v>
      </c>
      <c r="B2" s="184" t="s">
        <v>573</v>
      </c>
      <c r="C2" s="179" t="s">
        <v>574</v>
      </c>
      <c r="D2" s="187" t="s">
        <v>575</v>
      </c>
      <c r="E2" s="166">
        <v>122</v>
      </c>
      <c r="F2" s="167">
        <v>17470</v>
      </c>
      <c r="G2" s="167">
        <v>10106</v>
      </c>
      <c r="H2" s="168">
        <v>0.25</v>
      </c>
      <c r="I2" s="169">
        <v>0.56614195764167141</v>
      </c>
      <c r="J2" s="167">
        <v>7579.5</v>
      </c>
      <c r="K2" s="71">
        <v>45</v>
      </c>
      <c r="L2" s="79">
        <v>3</v>
      </c>
      <c r="M2" s="93">
        <v>3</v>
      </c>
      <c r="N2" s="71"/>
      <c r="O2" s="71">
        <v>3</v>
      </c>
      <c r="P2" s="71">
        <v>3</v>
      </c>
      <c r="Q2" s="71">
        <v>3</v>
      </c>
      <c r="R2" s="71">
        <v>3</v>
      </c>
      <c r="S2" s="71">
        <v>3</v>
      </c>
      <c r="T2" s="71">
        <v>3</v>
      </c>
      <c r="U2" s="71">
        <v>3</v>
      </c>
      <c r="V2" s="71">
        <v>3</v>
      </c>
      <c r="W2" s="71">
        <v>3</v>
      </c>
      <c r="X2" s="71">
        <v>3</v>
      </c>
      <c r="Y2" s="71">
        <v>3</v>
      </c>
      <c r="Z2" s="71">
        <v>3</v>
      </c>
      <c r="AA2" s="71">
        <v>3</v>
      </c>
      <c r="AB2" s="71">
        <v>4</v>
      </c>
      <c r="AC2" s="71"/>
      <c r="AD2" s="71">
        <v>3</v>
      </c>
      <c r="AE2" s="71">
        <v>12</v>
      </c>
      <c r="AF2" s="79">
        <v>2</v>
      </c>
      <c r="AG2" s="71">
        <v>3</v>
      </c>
      <c r="AH2" s="71">
        <v>6</v>
      </c>
      <c r="AI2" s="71"/>
      <c r="AJ2" s="71">
        <f>SUM(K2:AI2)</f>
        <v>120</v>
      </c>
      <c r="AK2" s="221">
        <f>+J2*AJ2</f>
        <v>909540</v>
      </c>
      <c r="AL2" s="93">
        <v>122</v>
      </c>
      <c r="AM2" s="93">
        <f>+J2*AL2</f>
        <v>924699</v>
      </c>
      <c r="AN2" s="202">
        <f>+AJ2-AL2</f>
        <v>-2</v>
      </c>
      <c r="AO2" s="71"/>
      <c r="AP2" s="202">
        <v>894381</v>
      </c>
      <c r="AQ2" s="220"/>
    </row>
    <row r="3" spans="1:43">
      <c r="A3" s="165">
        <v>5</v>
      </c>
      <c r="B3" s="184" t="s">
        <v>585</v>
      </c>
      <c r="C3" s="179" t="s">
        <v>586</v>
      </c>
      <c r="D3" s="187" t="s">
        <v>587</v>
      </c>
      <c r="E3" s="166">
        <v>109</v>
      </c>
      <c r="F3" s="167">
        <v>4380</v>
      </c>
      <c r="G3" s="167">
        <v>2017</v>
      </c>
      <c r="H3" s="168">
        <v>0.25</v>
      </c>
      <c r="I3" s="169">
        <v>0.6546232876712329</v>
      </c>
      <c r="J3" s="167">
        <v>1512.75</v>
      </c>
      <c r="K3" s="71">
        <v>10</v>
      </c>
      <c r="L3" s="79">
        <v>3</v>
      </c>
      <c r="M3" s="93">
        <v>3</v>
      </c>
      <c r="N3" s="71"/>
      <c r="O3" s="71">
        <v>3</v>
      </c>
      <c r="P3" s="71">
        <v>3</v>
      </c>
      <c r="Q3" s="71">
        <v>3</v>
      </c>
      <c r="R3" s="71">
        <v>3</v>
      </c>
      <c r="S3" s="71">
        <v>3</v>
      </c>
      <c r="T3" s="71">
        <v>3</v>
      </c>
      <c r="U3" s="71">
        <v>3</v>
      </c>
      <c r="V3" s="71">
        <v>3</v>
      </c>
      <c r="W3" s="71">
        <v>3</v>
      </c>
      <c r="X3" s="71">
        <v>3</v>
      </c>
      <c r="Y3" s="71">
        <v>3</v>
      </c>
      <c r="Z3" s="71">
        <v>3</v>
      </c>
      <c r="AA3" s="71">
        <v>3</v>
      </c>
      <c r="AB3" s="71"/>
      <c r="AC3" s="71"/>
      <c r="AD3" s="71">
        <v>5</v>
      </c>
      <c r="AE3" s="71">
        <v>13</v>
      </c>
      <c r="AF3" s="79"/>
      <c r="AG3" s="71">
        <v>3</v>
      </c>
      <c r="AH3" s="71">
        <v>6</v>
      </c>
      <c r="AI3" s="71">
        <v>3</v>
      </c>
      <c r="AJ3" s="71">
        <f t="shared" ref="AJ3:AJ66" si="0">SUM(K3:AI3)</f>
        <v>85</v>
      </c>
      <c r="AK3" s="81">
        <f t="shared" ref="AK3:AK66" si="1">+J3*AJ3</f>
        <v>128583.75</v>
      </c>
      <c r="AL3" s="93">
        <v>109</v>
      </c>
      <c r="AM3" s="93">
        <f t="shared" ref="AM3:AM66" si="2">+J3*AJ3</f>
        <v>128583.75</v>
      </c>
      <c r="AN3" s="202">
        <f t="shared" ref="AN3:AN66" si="3">+AJ3-AL3</f>
        <v>-24</v>
      </c>
      <c r="AO3" s="71"/>
      <c r="AP3" s="202">
        <v>128583.75</v>
      </c>
      <c r="AQ3" s="220"/>
    </row>
    <row r="4" spans="1:43">
      <c r="A4" s="165">
        <v>7</v>
      </c>
      <c r="B4" s="184" t="s">
        <v>590</v>
      </c>
      <c r="C4" s="179" t="s">
        <v>591</v>
      </c>
      <c r="D4" s="187" t="s">
        <v>592</v>
      </c>
      <c r="E4" s="166">
        <v>88</v>
      </c>
      <c r="F4" s="167">
        <v>4640</v>
      </c>
      <c r="G4" s="167">
        <v>2754</v>
      </c>
      <c r="H4" s="168">
        <v>0.25</v>
      </c>
      <c r="I4" s="169">
        <v>0.55484913793103452</v>
      </c>
      <c r="J4" s="167">
        <v>2065.5</v>
      </c>
      <c r="K4" s="71">
        <v>5</v>
      </c>
      <c r="L4" s="79">
        <v>3</v>
      </c>
      <c r="M4" s="93">
        <v>3</v>
      </c>
      <c r="N4" s="71"/>
      <c r="O4" s="71">
        <v>3</v>
      </c>
      <c r="P4" s="71">
        <v>3</v>
      </c>
      <c r="Q4" s="71">
        <v>3</v>
      </c>
      <c r="R4" s="71">
        <v>3</v>
      </c>
      <c r="S4" s="71">
        <v>3</v>
      </c>
      <c r="T4" s="71">
        <v>3</v>
      </c>
      <c r="U4" s="71">
        <v>3</v>
      </c>
      <c r="V4" s="71">
        <v>3</v>
      </c>
      <c r="W4" s="71">
        <v>3</v>
      </c>
      <c r="X4" s="71">
        <v>3</v>
      </c>
      <c r="Y4" s="71">
        <v>3</v>
      </c>
      <c r="Z4" s="71">
        <v>3</v>
      </c>
      <c r="AA4" s="71">
        <v>3</v>
      </c>
      <c r="AB4" s="71"/>
      <c r="AC4" s="71"/>
      <c r="AD4" s="71"/>
      <c r="AE4" s="71">
        <v>4</v>
      </c>
      <c r="AF4" s="79"/>
      <c r="AG4" s="71"/>
      <c r="AH4" s="71"/>
      <c r="AI4" s="71"/>
      <c r="AJ4" s="71">
        <f t="shared" si="0"/>
        <v>54</v>
      </c>
      <c r="AK4" s="81">
        <f t="shared" si="1"/>
        <v>111537</v>
      </c>
      <c r="AL4" s="93">
        <v>88</v>
      </c>
      <c r="AM4" s="93">
        <f t="shared" si="2"/>
        <v>111537</v>
      </c>
      <c r="AN4" s="202">
        <f t="shared" si="3"/>
        <v>-34</v>
      </c>
      <c r="AO4" s="71"/>
      <c r="AP4" s="202">
        <v>111537</v>
      </c>
      <c r="AQ4" s="220"/>
    </row>
    <row r="5" spans="1:43">
      <c r="A5" s="165">
        <v>11</v>
      </c>
      <c r="B5" s="184" t="s">
        <v>602</v>
      </c>
      <c r="C5" s="179" t="s">
        <v>603</v>
      </c>
      <c r="D5" s="187" t="s">
        <v>575</v>
      </c>
      <c r="E5" s="166">
        <v>147</v>
      </c>
      <c r="F5" s="167">
        <v>13172</v>
      </c>
      <c r="G5" s="167">
        <v>1608</v>
      </c>
      <c r="H5" s="168">
        <v>0.25</v>
      </c>
      <c r="I5" s="169">
        <v>0.90844215001518369</v>
      </c>
      <c r="J5" s="167">
        <v>1206</v>
      </c>
      <c r="K5" s="71">
        <v>50</v>
      </c>
      <c r="L5" s="71">
        <v>3</v>
      </c>
      <c r="M5" s="93">
        <v>3</v>
      </c>
      <c r="N5" s="71"/>
      <c r="O5" s="71">
        <v>3</v>
      </c>
      <c r="P5" s="71">
        <v>3</v>
      </c>
      <c r="Q5" s="71">
        <v>3</v>
      </c>
      <c r="R5" s="71">
        <v>3</v>
      </c>
      <c r="S5" s="71">
        <v>3</v>
      </c>
      <c r="T5" s="71">
        <v>3</v>
      </c>
      <c r="U5" s="71">
        <v>3</v>
      </c>
      <c r="V5" s="71">
        <v>3</v>
      </c>
      <c r="W5" s="71">
        <v>3</v>
      </c>
      <c r="X5" s="71">
        <v>3</v>
      </c>
      <c r="Y5" s="71">
        <v>3</v>
      </c>
      <c r="Z5" s="71">
        <v>3</v>
      </c>
      <c r="AA5" s="71">
        <v>3</v>
      </c>
      <c r="AB5" s="71"/>
      <c r="AC5" s="71">
        <v>5</v>
      </c>
      <c r="AD5" s="71">
        <v>4</v>
      </c>
      <c r="AE5" s="71">
        <v>12</v>
      </c>
      <c r="AF5" s="79"/>
      <c r="AG5" s="71">
        <v>2</v>
      </c>
      <c r="AH5" s="71">
        <v>5</v>
      </c>
      <c r="AI5" s="71"/>
      <c r="AJ5" s="71">
        <f t="shared" si="0"/>
        <v>123</v>
      </c>
      <c r="AK5" s="81">
        <f t="shared" si="1"/>
        <v>148338</v>
      </c>
      <c r="AL5" s="93">
        <v>147</v>
      </c>
      <c r="AM5" s="93">
        <f t="shared" si="2"/>
        <v>148338</v>
      </c>
      <c r="AN5" s="202">
        <f t="shared" si="3"/>
        <v>-24</v>
      </c>
      <c r="AO5" s="71"/>
      <c r="AP5" s="202">
        <v>148338</v>
      </c>
      <c r="AQ5" s="220"/>
    </row>
    <row r="6" spans="1:43">
      <c r="A6" s="165">
        <v>15</v>
      </c>
      <c r="B6" s="184" t="s">
        <v>612</v>
      </c>
      <c r="C6" s="179" t="s">
        <v>613</v>
      </c>
      <c r="D6" s="187" t="s">
        <v>614</v>
      </c>
      <c r="E6" s="166">
        <v>149</v>
      </c>
      <c r="F6" s="167">
        <v>12925</v>
      </c>
      <c r="G6" s="167">
        <v>5869</v>
      </c>
      <c r="H6" s="168">
        <v>0.25</v>
      </c>
      <c r="I6" s="169">
        <v>0.65943907156673109</v>
      </c>
      <c r="J6" s="167">
        <v>4401.75</v>
      </c>
      <c r="K6" s="71">
        <v>18</v>
      </c>
      <c r="L6" s="71">
        <v>8</v>
      </c>
      <c r="M6" s="93">
        <v>8</v>
      </c>
      <c r="N6" s="71"/>
      <c r="O6" s="71">
        <v>8</v>
      </c>
      <c r="P6" s="71">
        <v>8</v>
      </c>
      <c r="Q6" s="71">
        <v>8</v>
      </c>
      <c r="R6" s="71">
        <v>8</v>
      </c>
      <c r="S6" s="71"/>
      <c r="T6" s="71">
        <v>8</v>
      </c>
      <c r="U6" s="71">
        <v>8</v>
      </c>
      <c r="V6" s="71">
        <v>8</v>
      </c>
      <c r="W6" s="71">
        <v>4</v>
      </c>
      <c r="X6" s="71">
        <v>4</v>
      </c>
      <c r="Y6" s="71">
        <v>4</v>
      </c>
      <c r="Z6" s="71">
        <v>8</v>
      </c>
      <c r="AA6" s="71">
        <v>4</v>
      </c>
      <c r="AB6" s="71">
        <v>2</v>
      </c>
      <c r="AC6" s="71"/>
      <c r="AD6" s="71">
        <v>4</v>
      </c>
      <c r="AE6" s="71">
        <v>10</v>
      </c>
      <c r="AF6" s="79"/>
      <c r="AG6" s="71">
        <v>3</v>
      </c>
      <c r="AH6" s="71">
        <v>7</v>
      </c>
      <c r="AI6" s="71"/>
      <c r="AJ6" s="71">
        <f t="shared" si="0"/>
        <v>140</v>
      </c>
      <c r="AK6" s="81">
        <f t="shared" si="1"/>
        <v>616245</v>
      </c>
      <c r="AL6" s="93">
        <v>149</v>
      </c>
      <c r="AM6" s="93">
        <f t="shared" si="2"/>
        <v>616245</v>
      </c>
      <c r="AN6" s="202">
        <f t="shared" si="3"/>
        <v>-9</v>
      </c>
      <c r="AO6" s="71"/>
      <c r="AP6" s="202">
        <v>616245</v>
      </c>
      <c r="AQ6" s="220"/>
    </row>
    <row r="7" spans="1:43">
      <c r="A7" s="165">
        <v>19</v>
      </c>
      <c r="B7" s="184" t="s">
        <v>623</v>
      </c>
      <c r="C7" s="180" t="s">
        <v>624</v>
      </c>
      <c r="D7" s="187" t="s">
        <v>575</v>
      </c>
      <c r="E7" s="166">
        <v>134</v>
      </c>
      <c r="F7" s="167">
        <v>9398</v>
      </c>
      <c r="G7" s="167">
        <v>7491</v>
      </c>
      <c r="H7" s="168">
        <v>0.25</v>
      </c>
      <c r="I7" s="169">
        <v>0.40218663545435196</v>
      </c>
      <c r="J7" s="167">
        <v>5618.25</v>
      </c>
      <c r="K7" s="71">
        <v>45</v>
      </c>
      <c r="L7" s="71">
        <v>3</v>
      </c>
      <c r="M7" s="93">
        <v>3</v>
      </c>
      <c r="N7" s="71"/>
      <c r="O7" s="71">
        <v>3</v>
      </c>
      <c r="P7" s="71">
        <v>3</v>
      </c>
      <c r="Q7" s="71">
        <v>3</v>
      </c>
      <c r="R7" s="71">
        <v>3</v>
      </c>
      <c r="S7" s="71">
        <v>3</v>
      </c>
      <c r="T7" s="71">
        <v>3</v>
      </c>
      <c r="U7" s="71">
        <v>3</v>
      </c>
      <c r="V7" s="71"/>
      <c r="W7" s="71">
        <v>3</v>
      </c>
      <c r="X7" s="71">
        <v>3</v>
      </c>
      <c r="Y7" s="71">
        <v>3</v>
      </c>
      <c r="Z7" s="71">
        <v>3</v>
      </c>
      <c r="AA7" s="71">
        <v>3</v>
      </c>
      <c r="AB7" s="71">
        <v>5</v>
      </c>
      <c r="AC7" s="71">
        <v>5</v>
      </c>
      <c r="AD7" s="71">
        <v>3</v>
      </c>
      <c r="AE7" s="71">
        <v>8</v>
      </c>
      <c r="AF7" s="79"/>
      <c r="AG7" s="71">
        <v>2</v>
      </c>
      <c r="AH7" s="71">
        <v>3</v>
      </c>
      <c r="AI7" s="71"/>
      <c r="AJ7" s="71">
        <f t="shared" si="0"/>
        <v>113</v>
      </c>
      <c r="AK7" s="81">
        <f t="shared" si="1"/>
        <v>634862.25</v>
      </c>
      <c r="AL7" s="93">
        <v>134</v>
      </c>
      <c r="AM7" s="93">
        <f t="shared" si="2"/>
        <v>634862.25</v>
      </c>
      <c r="AN7" s="202">
        <f t="shared" si="3"/>
        <v>-21</v>
      </c>
      <c r="AO7" s="71"/>
      <c r="AP7" s="202">
        <v>634862.25</v>
      </c>
      <c r="AQ7" s="220"/>
    </row>
    <row r="8" spans="1:43">
      <c r="A8" s="165">
        <v>21</v>
      </c>
      <c r="B8" s="184" t="s">
        <v>628</v>
      </c>
      <c r="C8" s="179" t="s">
        <v>629</v>
      </c>
      <c r="D8" s="187" t="s">
        <v>630</v>
      </c>
      <c r="E8" s="166">
        <v>75</v>
      </c>
      <c r="F8" s="167">
        <v>5062</v>
      </c>
      <c r="G8" s="167">
        <v>4573</v>
      </c>
      <c r="H8" s="168">
        <v>0.25</v>
      </c>
      <c r="I8" s="169">
        <v>0.32245160015804031</v>
      </c>
      <c r="J8" s="167">
        <v>3429.75</v>
      </c>
      <c r="K8" s="71">
        <v>5</v>
      </c>
      <c r="L8" s="71">
        <v>3</v>
      </c>
      <c r="M8" s="93">
        <v>3</v>
      </c>
      <c r="N8" s="71"/>
      <c r="O8" s="71">
        <v>3</v>
      </c>
      <c r="P8" s="71">
        <v>3</v>
      </c>
      <c r="Q8" s="71">
        <v>3</v>
      </c>
      <c r="R8" s="71">
        <v>3</v>
      </c>
      <c r="S8" s="71">
        <v>3</v>
      </c>
      <c r="T8" s="71">
        <v>3</v>
      </c>
      <c r="U8" s="71">
        <v>3</v>
      </c>
      <c r="V8" s="71">
        <v>3</v>
      </c>
      <c r="W8" s="71">
        <v>3</v>
      </c>
      <c r="X8" s="71">
        <v>3</v>
      </c>
      <c r="Y8" s="71">
        <v>3</v>
      </c>
      <c r="Z8" s="71">
        <v>3</v>
      </c>
      <c r="AA8" s="71">
        <v>3</v>
      </c>
      <c r="AB8" s="71">
        <v>5</v>
      </c>
      <c r="AC8" s="71"/>
      <c r="AD8" s="71">
        <v>2</v>
      </c>
      <c r="AE8" s="71">
        <v>6</v>
      </c>
      <c r="AF8" s="79"/>
      <c r="AG8" s="71">
        <v>3</v>
      </c>
      <c r="AH8" s="71"/>
      <c r="AI8" s="71"/>
      <c r="AJ8" s="71">
        <f t="shared" si="0"/>
        <v>66</v>
      </c>
      <c r="AK8" s="81">
        <f t="shared" si="1"/>
        <v>226363.5</v>
      </c>
      <c r="AL8" s="93">
        <v>75</v>
      </c>
      <c r="AM8" s="93">
        <f t="shared" si="2"/>
        <v>226363.5</v>
      </c>
      <c r="AN8" s="202">
        <f t="shared" si="3"/>
        <v>-9</v>
      </c>
      <c r="AO8" s="71"/>
      <c r="AP8" s="202">
        <v>226363.5</v>
      </c>
      <c r="AQ8" s="220"/>
    </row>
    <row r="9" spans="1:43">
      <c r="A9" s="165">
        <v>25</v>
      </c>
      <c r="B9" s="184" t="s">
        <v>637</v>
      </c>
      <c r="C9" s="179" t="s">
        <v>638</v>
      </c>
      <c r="D9" s="187" t="s">
        <v>639</v>
      </c>
      <c r="E9" s="166">
        <v>122</v>
      </c>
      <c r="F9" s="167">
        <v>11757</v>
      </c>
      <c r="G9" s="167">
        <v>5362</v>
      </c>
      <c r="H9" s="168">
        <v>0.25</v>
      </c>
      <c r="I9" s="169">
        <v>0.65794845623883647</v>
      </c>
      <c r="J9" s="167">
        <v>4021.5</v>
      </c>
      <c r="K9" s="96">
        <v>45</v>
      </c>
      <c r="L9" s="96">
        <v>8</v>
      </c>
      <c r="M9" s="193">
        <v>8</v>
      </c>
      <c r="N9" s="71"/>
      <c r="O9" s="79">
        <v>8</v>
      </c>
      <c r="P9" s="96">
        <v>8</v>
      </c>
      <c r="Q9" s="96">
        <v>8</v>
      </c>
      <c r="R9" s="96">
        <v>8</v>
      </c>
      <c r="S9" s="96">
        <v>8</v>
      </c>
      <c r="T9" s="96">
        <v>8</v>
      </c>
      <c r="U9" s="96">
        <v>8</v>
      </c>
      <c r="V9" s="96">
        <v>8</v>
      </c>
      <c r="W9" s="96">
        <v>4</v>
      </c>
      <c r="X9" s="96">
        <v>4</v>
      </c>
      <c r="Y9" s="96">
        <v>4</v>
      </c>
      <c r="Z9" s="96">
        <v>8</v>
      </c>
      <c r="AA9" s="96">
        <v>4</v>
      </c>
      <c r="AB9" s="96">
        <v>2</v>
      </c>
      <c r="AC9" s="71"/>
      <c r="AD9" s="96">
        <v>4</v>
      </c>
      <c r="AE9" s="96">
        <v>6</v>
      </c>
      <c r="AF9" s="79"/>
      <c r="AG9" s="96">
        <v>2</v>
      </c>
      <c r="AH9" s="96">
        <v>3</v>
      </c>
      <c r="AI9" s="71"/>
      <c r="AJ9" s="71">
        <f t="shared" si="0"/>
        <v>166</v>
      </c>
      <c r="AK9" s="81">
        <f>+J9*AJ9</f>
        <v>667569</v>
      </c>
      <c r="AL9" s="93">
        <v>122</v>
      </c>
      <c r="AM9" s="93">
        <f>+J9*AJ9</f>
        <v>667569</v>
      </c>
      <c r="AN9" s="219">
        <f t="shared" si="3"/>
        <v>44</v>
      </c>
      <c r="AO9" s="203">
        <f>+F9*AN9</f>
        <v>517308</v>
      </c>
      <c r="AP9" s="202">
        <v>1007931</v>
      </c>
      <c r="AQ9" s="220">
        <f t="shared" ref="AQ9:AQ63" si="4">+AK9-AM9</f>
        <v>0</v>
      </c>
    </row>
    <row r="10" spans="1:43">
      <c r="A10" s="165">
        <v>26</v>
      </c>
      <c r="B10" s="184" t="s">
        <v>640</v>
      </c>
      <c r="C10" s="179" t="s">
        <v>641</v>
      </c>
      <c r="D10" s="187" t="s">
        <v>642</v>
      </c>
      <c r="E10" s="166">
        <v>114</v>
      </c>
      <c r="F10" s="167">
        <v>5754</v>
      </c>
      <c r="G10" s="167">
        <v>3354</v>
      </c>
      <c r="H10" s="168">
        <v>0.25</v>
      </c>
      <c r="I10" s="169">
        <v>0.56282586027111581</v>
      </c>
      <c r="J10" s="167">
        <v>2515.5</v>
      </c>
      <c r="K10" s="71"/>
      <c r="L10" s="71"/>
      <c r="M10" s="93"/>
      <c r="N10" s="71"/>
      <c r="O10" s="79">
        <v>10</v>
      </c>
      <c r="P10" s="79">
        <v>10</v>
      </c>
      <c r="Q10" s="79">
        <v>10</v>
      </c>
      <c r="R10" s="71"/>
      <c r="S10" s="79">
        <v>10</v>
      </c>
      <c r="T10" s="79">
        <v>10</v>
      </c>
      <c r="U10" s="79">
        <v>10</v>
      </c>
      <c r="V10" s="71">
        <v>10</v>
      </c>
      <c r="W10" s="79">
        <v>10</v>
      </c>
      <c r="X10" s="79">
        <v>10</v>
      </c>
      <c r="Y10" s="79">
        <v>9</v>
      </c>
      <c r="Z10" s="79">
        <v>10</v>
      </c>
      <c r="AA10" s="79">
        <v>20</v>
      </c>
      <c r="AB10" s="79">
        <v>10</v>
      </c>
      <c r="AC10" s="79">
        <v>40</v>
      </c>
      <c r="AD10" s="79">
        <v>10</v>
      </c>
      <c r="AE10" s="79">
        <v>30</v>
      </c>
      <c r="AF10" s="79"/>
      <c r="AG10" s="79">
        <v>10</v>
      </c>
      <c r="AH10" s="79">
        <v>25</v>
      </c>
      <c r="AI10" s="79">
        <v>30</v>
      </c>
      <c r="AJ10" s="71">
        <f t="shared" si="0"/>
        <v>284</v>
      </c>
      <c r="AK10" s="81">
        <f t="shared" si="1"/>
        <v>714402</v>
      </c>
      <c r="AL10" s="93">
        <v>114</v>
      </c>
      <c r="AM10" s="93">
        <f t="shared" si="2"/>
        <v>714402</v>
      </c>
      <c r="AN10" s="219">
        <f t="shared" si="3"/>
        <v>170</v>
      </c>
      <c r="AO10" s="203">
        <f>+F10*AN10</f>
        <v>978180</v>
      </c>
      <c r="AP10" s="202">
        <v>1149867</v>
      </c>
      <c r="AQ10" s="220">
        <f t="shared" si="4"/>
        <v>0</v>
      </c>
    </row>
    <row r="11" spans="1:43">
      <c r="A11" s="165">
        <v>27</v>
      </c>
      <c r="B11" s="184" t="s">
        <v>643</v>
      </c>
      <c r="C11" s="179" t="s">
        <v>644</v>
      </c>
      <c r="D11" s="187" t="s">
        <v>575</v>
      </c>
      <c r="E11" s="166">
        <v>148</v>
      </c>
      <c r="F11" s="167">
        <v>9634</v>
      </c>
      <c r="G11" s="167">
        <v>4560</v>
      </c>
      <c r="H11" s="168">
        <v>0.25</v>
      </c>
      <c r="I11" s="169">
        <v>0.64500726593315338</v>
      </c>
      <c r="J11" s="167">
        <v>3420</v>
      </c>
      <c r="K11" s="71">
        <v>45</v>
      </c>
      <c r="L11" s="71">
        <v>5</v>
      </c>
      <c r="M11" s="93">
        <v>5</v>
      </c>
      <c r="N11" s="71"/>
      <c r="O11" s="71">
        <v>5</v>
      </c>
      <c r="P11" s="71">
        <v>5</v>
      </c>
      <c r="Q11" s="71">
        <v>5</v>
      </c>
      <c r="R11" s="71">
        <v>5</v>
      </c>
      <c r="S11" s="71">
        <v>5</v>
      </c>
      <c r="T11" s="71">
        <v>5</v>
      </c>
      <c r="U11" s="71">
        <v>5</v>
      </c>
      <c r="V11" s="71">
        <v>5</v>
      </c>
      <c r="W11" s="71">
        <v>5</v>
      </c>
      <c r="X11" s="71">
        <v>5</v>
      </c>
      <c r="Y11" s="71">
        <v>5</v>
      </c>
      <c r="Z11" s="71">
        <v>5</v>
      </c>
      <c r="AA11" s="71">
        <v>5</v>
      </c>
      <c r="AB11" s="71">
        <v>5</v>
      </c>
      <c r="AC11" s="71"/>
      <c r="AD11" s="71">
        <v>10</v>
      </c>
      <c r="AE11" s="71">
        <v>4</v>
      </c>
      <c r="AF11" s="79"/>
      <c r="AG11" s="71"/>
      <c r="AH11" s="71"/>
      <c r="AI11" s="71"/>
      <c r="AJ11" s="71">
        <f t="shared" si="0"/>
        <v>139</v>
      </c>
      <c r="AK11" s="81">
        <f t="shared" si="1"/>
        <v>475380</v>
      </c>
      <c r="AL11" s="93">
        <v>148</v>
      </c>
      <c r="AM11" s="93">
        <f t="shared" si="2"/>
        <v>475380</v>
      </c>
      <c r="AN11" s="202">
        <f t="shared" si="3"/>
        <v>-9</v>
      </c>
      <c r="AO11" s="71"/>
      <c r="AP11" s="202">
        <v>475380</v>
      </c>
      <c r="AQ11" s="220"/>
    </row>
    <row r="12" spans="1:43">
      <c r="A12" s="165">
        <v>30</v>
      </c>
      <c r="B12" s="184" t="s">
        <v>649</v>
      </c>
      <c r="C12" s="179" t="s">
        <v>650</v>
      </c>
      <c r="D12" s="187" t="s">
        <v>639</v>
      </c>
      <c r="E12" s="166">
        <v>226</v>
      </c>
      <c r="F12" s="167">
        <v>8865</v>
      </c>
      <c r="G12" s="167">
        <v>5534</v>
      </c>
      <c r="H12" s="168">
        <v>0.25</v>
      </c>
      <c r="I12" s="169">
        <v>0.53181049069373942</v>
      </c>
      <c r="J12" s="167">
        <v>4150.5</v>
      </c>
      <c r="K12" s="71">
        <v>45</v>
      </c>
      <c r="L12" s="71">
        <v>4</v>
      </c>
      <c r="M12" s="93">
        <v>4</v>
      </c>
      <c r="N12" s="71"/>
      <c r="O12" s="71">
        <v>4</v>
      </c>
      <c r="P12" s="71">
        <v>4</v>
      </c>
      <c r="Q12" s="71">
        <v>4</v>
      </c>
      <c r="R12" s="71">
        <v>4</v>
      </c>
      <c r="S12" s="71">
        <v>4</v>
      </c>
      <c r="T12" s="71">
        <v>4</v>
      </c>
      <c r="U12" s="71">
        <v>4</v>
      </c>
      <c r="V12" s="71">
        <v>4</v>
      </c>
      <c r="W12" s="71">
        <v>4</v>
      </c>
      <c r="X12" s="71">
        <v>4</v>
      </c>
      <c r="Y12" s="71">
        <v>4</v>
      </c>
      <c r="Z12" s="71">
        <v>4</v>
      </c>
      <c r="AA12" s="71">
        <v>4</v>
      </c>
      <c r="AB12" s="71">
        <v>8</v>
      </c>
      <c r="AC12" s="71">
        <v>20</v>
      </c>
      <c r="AD12" s="71">
        <v>15</v>
      </c>
      <c r="AE12" s="71">
        <v>15</v>
      </c>
      <c r="AF12" s="79">
        <v>7</v>
      </c>
      <c r="AG12" s="71">
        <v>3</v>
      </c>
      <c r="AH12" s="71">
        <v>18</v>
      </c>
      <c r="AI12" s="71">
        <v>6</v>
      </c>
      <c r="AJ12" s="71">
        <f t="shared" si="0"/>
        <v>197</v>
      </c>
      <c r="AK12" s="81">
        <f t="shared" si="1"/>
        <v>817648.5</v>
      </c>
      <c r="AL12" s="93">
        <v>226</v>
      </c>
      <c r="AM12" s="93">
        <f t="shared" si="2"/>
        <v>817648.5</v>
      </c>
      <c r="AN12" s="202">
        <f t="shared" si="3"/>
        <v>-29</v>
      </c>
      <c r="AO12" s="71"/>
      <c r="AP12" s="202">
        <v>788595</v>
      </c>
      <c r="AQ12" s="220"/>
    </row>
    <row r="13" spans="1:43">
      <c r="A13" s="165">
        <v>44</v>
      </c>
      <c r="B13" s="184" t="s">
        <v>684</v>
      </c>
      <c r="C13" s="179" t="s">
        <v>685</v>
      </c>
      <c r="D13" s="187" t="s">
        <v>575</v>
      </c>
      <c r="E13" s="166">
        <v>182</v>
      </c>
      <c r="F13" s="167">
        <v>28847</v>
      </c>
      <c r="G13" s="167">
        <v>19277</v>
      </c>
      <c r="H13" s="168">
        <v>0.25</v>
      </c>
      <c r="I13" s="169">
        <v>0.49881270149408952</v>
      </c>
      <c r="J13" s="167">
        <v>14457.75</v>
      </c>
      <c r="K13" s="71">
        <v>50</v>
      </c>
      <c r="L13" s="71">
        <v>8</v>
      </c>
      <c r="M13" s="93">
        <v>8</v>
      </c>
      <c r="N13" s="71"/>
      <c r="O13" s="71">
        <v>8</v>
      </c>
      <c r="P13" s="79">
        <v>8</v>
      </c>
      <c r="Q13" s="71">
        <v>8</v>
      </c>
      <c r="R13" s="71">
        <v>8</v>
      </c>
      <c r="S13" s="71">
        <v>8</v>
      </c>
      <c r="T13" s="71">
        <v>8</v>
      </c>
      <c r="U13" s="71">
        <v>8</v>
      </c>
      <c r="V13" s="71">
        <v>8</v>
      </c>
      <c r="W13" s="71">
        <v>4</v>
      </c>
      <c r="X13" s="71">
        <v>4</v>
      </c>
      <c r="Y13" s="71"/>
      <c r="Z13" s="71">
        <v>8</v>
      </c>
      <c r="AA13" s="71">
        <v>4</v>
      </c>
      <c r="AB13" s="71">
        <v>4</v>
      </c>
      <c r="AC13" s="71"/>
      <c r="AD13" s="71">
        <v>3</v>
      </c>
      <c r="AE13" s="71"/>
      <c r="AF13" s="79">
        <v>1</v>
      </c>
      <c r="AG13" s="71"/>
      <c r="AH13" s="71">
        <v>3</v>
      </c>
      <c r="AI13" s="71"/>
      <c r="AJ13" s="71">
        <f t="shared" si="0"/>
        <v>161</v>
      </c>
      <c r="AK13" s="81">
        <f t="shared" si="1"/>
        <v>2327697.75</v>
      </c>
      <c r="AL13" s="93">
        <v>182</v>
      </c>
      <c r="AM13" s="93">
        <f t="shared" si="2"/>
        <v>2327697.75</v>
      </c>
      <c r="AN13" s="202">
        <f t="shared" si="3"/>
        <v>-21</v>
      </c>
      <c r="AO13" s="71"/>
      <c r="AP13" s="202">
        <v>2313240</v>
      </c>
      <c r="AQ13" s="220"/>
    </row>
    <row r="14" spans="1:43">
      <c r="A14" s="165">
        <v>48</v>
      </c>
      <c r="B14" s="184" t="s">
        <v>692</v>
      </c>
      <c r="C14" s="179" t="s">
        <v>693</v>
      </c>
      <c r="D14" s="187" t="s">
        <v>575</v>
      </c>
      <c r="E14" s="166">
        <v>171</v>
      </c>
      <c r="F14" s="167">
        <v>64693</v>
      </c>
      <c r="G14" s="167">
        <v>33488</v>
      </c>
      <c r="H14" s="168">
        <v>0.25</v>
      </c>
      <c r="I14" s="169">
        <v>0.61176634257183937</v>
      </c>
      <c r="J14" s="167">
        <v>25116</v>
      </c>
      <c r="K14" s="71">
        <v>50</v>
      </c>
      <c r="L14" s="71">
        <v>2</v>
      </c>
      <c r="M14" s="93">
        <v>2</v>
      </c>
      <c r="N14" s="71"/>
      <c r="O14" s="71">
        <v>2</v>
      </c>
      <c r="P14" s="71">
        <v>2</v>
      </c>
      <c r="Q14" s="71">
        <v>2</v>
      </c>
      <c r="R14" s="71">
        <v>2</v>
      </c>
      <c r="S14" s="71">
        <v>2</v>
      </c>
      <c r="T14" s="71">
        <v>2</v>
      </c>
      <c r="U14" s="71">
        <v>2</v>
      </c>
      <c r="V14" s="71">
        <v>2</v>
      </c>
      <c r="W14" s="71">
        <v>2</v>
      </c>
      <c r="X14" s="71">
        <v>2</v>
      </c>
      <c r="Y14" s="71">
        <v>2</v>
      </c>
      <c r="Z14" s="71">
        <v>2</v>
      </c>
      <c r="AA14" s="71">
        <v>2</v>
      </c>
      <c r="AB14" s="71">
        <v>4</v>
      </c>
      <c r="AC14" s="71"/>
      <c r="AD14" s="71">
        <v>1</v>
      </c>
      <c r="AE14" s="71">
        <v>6</v>
      </c>
      <c r="AF14" s="79">
        <v>1</v>
      </c>
      <c r="AG14" s="71"/>
      <c r="AH14" s="71">
        <v>3</v>
      </c>
      <c r="AI14" s="71">
        <v>1</v>
      </c>
      <c r="AJ14" s="71">
        <f t="shared" si="0"/>
        <v>96</v>
      </c>
      <c r="AK14" s="81">
        <f t="shared" si="1"/>
        <v>2411136</v>
      </c>
      <c r="AL14" s="93">
        <v>171</v>
      </c>
      <c r="AM14" s="93">
        <f t="shared" si="2"/>
        <v>2411136</v>
      </c>
      <c r="AN14" s="202">
        <f t="shared" si="3"/>
        <v>-75</v>
      </c>
      <c r="AO14" s="71"/>
      <c r="AP14" s="202">
        <v>2386020</v>
      </c>
      <c r="AQ14" s="220"/>
    </row>
    <row r="15" spans="1:43">
      <c r="A15" s="165">
        <v>49</v>
      </c>
      <c r="B15" s="184" t="s">
        <v>694</v>
      </c>
      <c r="C15" s="179" t="s">
        <v>695</v>
      </c>
      <c r="D15" s="187" t="s">
        <v>696</v>
      </c>
      <c r="E15" s="166">
        <v>113</v>
      </c>
      <c r="F15" s="167">
        <v>24300</v>
      </c>
      <c r="G15" s="167">
        <v>18358</v>
      </c>
      <c r="H15" s="168">
        <v>0.25</v>
      </c>
      <c r="I15" s="169">
        <v>0.43339506172839504</v>
      </c>
      <c r="J15" s="167">
        <v>13768.5</v>
      </c>
      <c r="K15" s="71">
        <v>45</v>
      </c>
      <c r="L15" s="71">
        <v>3</v>
      </c>
      <c r="M15" s="93">
        <v>3</v>
      </c>
      <c r="N15" s="71"/>
      <c r="O15" s="71">
        <v>3</v>
      </c>
      <c r="P15" s="71">
        <v>3</v>
      </c>
      <c r="Q15" s="71">
        <v>3</v>
      </c>
      <c r="R15" s="71">
        <v>3</v>
      </c>
      <c r="S15" s="71">
        <v>3</v>
      </c>
      <c r="T15" s="71">
        <v>3</v>
      </c>
      <c r="U15" s="71"/>
      <c r="V15" s="71">
        <v>3</v>
      </c>
      <c r="W15" s="71">
        <v>3</v>
      </c>
      <c r="X15" s="71">
        <v>3</v>
      </c>
      <c r="Y15" s="71">
        <v>3</v>
      </c>
      <c r="Z15" s="71">
        <v>3</v>
      </c>
      <c r="AA15" s="71">
        <v>3</v>
      </c>
      <c r="AB15" s="71">
        <v>2</v>
      </c>
      <c r="AC15" s="71"/>
      <c r="AD15" s="71">
        <v>5</v>
      </c>
      <c r="AE15" s="71"/>
      <c r="AF15" s="79">
        <v>1</v>
      </c>
      <c r="AG15" s="71"/>
      <c r="AH15" s="71">
        <v>4</v>
      </c>
      <c r="AI15" s="71"/>
      <c r="AJ15" s="71">
        <f t="shared" si="0"/>
        <v>99</v>
      </c>
      <c r="AK15" s="81">
        <f t="shared" si="1"/>
        <v>1363081.5</v>
      </c>
      <c r="AL15" s="93">
        <v>113</v>
      </c>
      <c r="AM15" s="93">
        <f t="shared" si="2"/>
        <v>1363081.5</v>
      </c>
      <c r="AN15" s="202">
        <f t="shared" si="3"/>
        <v>-14</v>
      </c>
      <c r="AO15" s="71"/>
      <c r="AP15" s="202">
        <v>1349313</v>
      </c>
      <c r="AQ15" s="220"/>
    </row>
    <row r="16" spans="1:43">
      <c r="A16" s="165">
        <v>50</v>
      </c>
      <c r="B16" s="184" t="s">
        <v>697</v>
      </c>
      <c r="C16" s="179" t="s">
        <v>698</v>
      </c>
      <c r="D16" s="187" t="s">
        <v>575</v>
      </c>
      <c r="E16" s="166">
        <v>167</v>
      </c>
      <c r="F16" s="167">
        <v>16746</v>
      </c>
      <c r="G16" s="167">
        <v>7567</v>
      </c>
      <c r="H16" s="168">
        <v>0.25</v>
      </c>
      <c r="I16" s="169">
        <v>0.66109817269795768</v>
      </c>
      <c r="J16" s="167">
        <v>5675.25</v>
      </c>
      <c r="K16" s="71">
        <v>60</v>
      </c>
      <c r="L16" s="71">
        <v>2</v>
      </c>
      <c r="M16" s="93">
        <v>2</v>
      </c>
      <c r="N16" s="71"/>
      <c r="O16" s="71">
        <v>2</v>
      </c>
      <c r="P16" s="71">
        <v>2</v>
      </c>
      <c r="Q16" s="71">
        <v>2</v>
      </c>
      <c r="R16" s="71">
        <v>2</v>
      </c>
      <c r="S16" s="71">
        <v>2</v>
      </c>
      <c r="T16" s="71">
        <v>2</v>
      </c>
      <c r="U16" s="71">
        <v>2</v>
      </c>
      <c r="V16" s="71">
        <v>2</v>
      </c>
      <c r="W16" s="71">
        <v>2</v>
      </c>
      <c r="X16" s="71">
        <v>2</v>
      </c>
      <c r="Y16" s="71">
        <v>2</v>
      </c>
      <c r="Z16" s="71">
        <v>2</v>
      </c>
      <c r="AA16" s="71">
        <v>2</v>
      </c>
      <c r="AB16" s="71">
        <v>2</v>
      </c>
      <c r="AC16" s="71">
        <v>8</v>
      </c>
      <c r="AD16" s="71">
        <v>10</v>
      </c>
      <c r="AE16" s="71">
        <v>10</v>
      </c>
      <c r="AF16" s="79">
        <v>1</v>
      </c>
      <c r="AG16" s="71">
        <v>3</v>
      </c>
      <c r="AH16" s="71">
        <v>15</v>
      </c>
      <c r="AI16" s="71"/>
      <c r="AJ16" s="71">
        <f t="shared" si="0"/>
        <v>139</v>
      </c>
      <c r="AK16" s="81">
        <f t="shared" si="1"/>
        <v>788859.75</v>
      </c>
      <c r="AL16" s="93">
        <v>167</v>
      </c>
      <c r="AM16" s="93">
        <f t="shared" si="2"/>
        <v>788859.75</v>
      </c>
      <c r="AN16" s="202">
        <f t="shared" si="3"/>
        <v>-28</v>
      </c>
      <c r="AO16" s="71"/>
      <c r="AP16" s="202">
        <v>783184.5</v>
      </c>
      <c r="AQ16" s="220"/>
    </row>
    <row r="17" spans="1:43">
      <c r="A17" s="165">
        <v>52</v>
      </c>
      <c r="B17" s="184" t="s">
        <v>701</v>
      </c>
      <c r="C17" s="179" t="s">
        <v>702</v>
      </c>
      <c r="D17" s="187" t="s">
        <v>696</v>
      </c>
      <c r="E17" s="166">
        <v>27</v>
      </c>
      <c r="F17" s="167">
        <v>12921</v>
      </c>
      <c r="G17" s="167">
        <v>6960</v>
      </c>
      <c r="H17" s="168">
        <v>0.2</v>
      </c>
      <c r="I17" s="169">
        <v>0.56907360111446481</v>
      </c>
      <c r="J17" s="167">
        <v>5568</v>
      </c>
      <c r="K17" s="96">
        <v>24</v>
      </c>
      <c r="L17" s="96">
        <v>3</v>
      </c>
      <c r="M17" s="193">
        <v>3</v>
      </c>
      <c r="N17" s="71"/>
      <c r="O17" s="96">
        <v>3</v>
      </c>
      <c r="P17" s="96">
        <v>3</v>
      </c>
      <c r="Q17" s="71">
        <v>3</v>
      </c>
      <c r="R17" s="96">
        <v>3</v>
      </c>
      <c r="S17" s="96">
        <v>3</v>
      </c>
      <c r="T17" s="96">
        <v>3</v>
      </c>
      <c r="U17" s="96">
        <v>3</v>
      </c>
      <c r="V17" s="96">
        <v>3</v>
      </c>
      <c r="W17" s="96">
        <v>3</v>
      </c>
      <c r="X17" s="96">
        <v>3</v>
      </c>
      <c r="Y17" s="96">
        <v>3</v>
      </c>
      <c r="Z17" s="96">
        <v>3</v>
      </c>
      <c r="AA17" s="96">
        <v>3</v>
      </c>
      <c r="AB17" s="71"/>
      <c r="AC17" s="71"/>
      <c r="AD17" s="96">
        <v>4</v>
      </c>
      <c r="AE17" s="96">
        <v>4</v>
      </c>
      <c r="AF17" s="79"/>
      <c r="AG17" s="96">
        <v>2</v>
      </c>
      <c r="AH17" s="71"/>
      <c r="AI17" s="96">
        <v>2</v>
      </c>
      <c r="AJ17" s="71">
        <f t="shared" si="0"/>
        <v>81</v>
      </c>
      <c r="AK17" s="81">
        <f t="shared" si="1"/>
        <v>451008</v>
      </c>
      <c r="AL17" s="93">
        <v>27</v>
      </c>
      <c r="AM17" s="93">
        <f t="shared" si="2"/>
        <v>451008</v>
      </c>
      <c r="AN17" s="219">
        <f t="shared" si="3"/>
        <v>54</v>
      </c>
      <c r="AO17" s="203">
        <f>+F17*AN17</f>
        <v>697734</v>
      </c>
      <c r="AP17" s="202">
        <v>848070</v>
      </c>
      <c r="AQ17" s="220">
        <f t="shared" si="4"/>
        <v>0</v>
      </c>
    </row>
    <row r="18" spans="1:43">
      <c r="A18" s="165">
        <v>55</v>
      </c>
      <c r="B18" s="184" t="s">
        <v>709</v>
      </c>
      <c r="C18" s="179" t="s">
        <v>710</v>
      </c>
      <c r="D18" s="187" t="s">
        <v>575</v>
      </c>
      <c r="E18" s="166">
        <v>64</v>
      </c>
      <c r="F18" s="167">
        <v>36815</v>
      </c>
      <c r="G18" s="167">
        <v>16273</v>
      </c>
      <c r="H18" s="168">
        <v>0.25</v>
      </c>
      <c r="I18" s="169">
        <v>0.6684843134591878</v>
      </c>
      <c r="J18" s="167">
        <v>12204.75</v>
      </c>
      <c r="K18" s="71">
        <v>15</v>
      </c>
      <c r="L18" s="71">
        <v>3</v>
      </c>
      <c r="M18" s="93">
        <v>3</v>
      </c>
      <c r="N18" s="71">
        <v>3</v>
      </c>
      <c r="O18" s="71">
        <v>3</v>
      </c>
      <c r="P18" s="71">
        <v>3</v>
      </c>
      <c r="Q18" s="71">
        <v>3</v>
      </c>
      <c r="R18" s="71">
        <v>3</v>
      </c>
      <c r="S18" s="71">
        <v>3</v>
      </c>
      <c r="T18" s="71">
        <v>3</v>
      </c>
      <c r="U18" s="71">
        <v>3</v>
      </c>
      <c r="V18" s="71"/>
      <c r="W18" s="71">
        <v>3</v>
      </c>
      <c r="X18" s="71">
        <v>3</v>
      </c>
      <c r="Y18" s="71">
        <v>3</v>
      </c>
      <c r="Z18" s="71">
        <v>3</v>
      </c>
      <c r="AA18" s="71">
        <v>3</v>
      </c>
      <c r="AB18" s="71"/>
      <c r="AC18" s="71"/>
      <c r="AD18" s="71"/>
      <c r="AE18" s="71"/>
      <c r="AF18" s="79"/>
      <c r="AG18" s="71"/>
      <c r="AH18" s="71">
        <v>4</v>
      </c>
      <c r="AI18" s="71"/>
      <c r="AJ18" s="71">
        <f t="shared" si="0"/>
        <v>64</v>
      </c>
      <c r="AK18" s="81">
        <f t="shared" si="1"/>
        <v>781104</v>
      </c>
      <c r="AL18" s="93">
        <v>64</v>
      </c>
      <c r="AM18" s="93">
        <f t="shared" si="2"/>
        <v>781104</v>
      </c>
      <c r="AN18" s="202">
        <f t="shared" si="3"/>
        <v>0</v>
      </c>
      <c r="AO18" s="71"/>
      <c r="AP18" s="202">
        <v>781104</v>
      </c>
      <c r="AQ18" s="220"/>
    </row>
    <row r="19" spans="1:43">
      <c r="A19" s="165">
        <v>60</v>
      </c>
      <c r="B19" s="184" t="s">
        <v>723</v>
      </c>
      <c r="C19" s="179" t="s">
        <v>724</v>
      </c>
      <c r="D19" s="187" t="s">
        <v>639</v>
      </c>
      <c r="E19" s="166">
        <v>132</v>
      </c>
      <c r="F19" s="167">
        <v>10224</v>
      </c>
      <c r="G19" s="167">
        <v>6024</v>
      </c>
      <c r="H19" s="168">
        <v>0.25</v>
      </c>
      <c r="I19" s="169">
        <v>0.55809859154929575</v>
      </c>
      <c r="J19" s="167">
        <v>4518</v>
      </c>
      <c r="K19" s="71">
        <v>36</v>
      </c>
      <c r="L19" s="71">
        <v>3</v>
      </c>
      <c r="M19" s="93">
        <v>3</v>
      </c>
      <c r="N19" s="71"/>
      <c r="O19" s="71">
        <v>3</v>
      </c>
      <c r="P19" s="71">
        <v>3</v>
      </c>
      <c r="Q19" s="71">
        <v>3</v>
      </c>
      <c r="R19" s="71">
        <v>3</v>
      </c>
      <c r="S19" s="71">
        <v>3</v>
      </c>
      <c r="T19" s="71">
        <v>3</v>
      </c>
      <c r="U19" s="71">
        <v>3</v>
      </c>
      <c r="V19" s="71">
        <v>3</v>
      </c>
      <c r="W19" s="71">
        <v>3</v>
      </c>
      <c r="X19" s="71">
        <v>3</v>
      </c>
      <c r="Y19" s="71">
        <v>3</v>
      </c>
      <c r="Z19" s="71">
        <v>3</v>
      </c>
      <c r="AA19" s="71">
        <v>3</v>
      </c>
      <c r="AB19" s="71"/>
      <c r="AC19" s="71">
        <v>16</v>
      </c>
      <c r="AD19" s="71">
        <v>6</v>
      </c>
      <c r="AE19" s="71">
        <v>9</v>
      </c>
      <c r="AF19" s="79"/>
      <c r="AG19" s="71">
        <v>3</v>
      </c>
      <c r="AH19" s="71">
        <v>6</v>
      </c>
      <c r="AI19" s="71">
        <v>2</v>
      </c>
      <c r="AJ19" s="71">
        <f t="shared" si="0"/>
        <v>123</v>
      </c>
      <c r="AK19" s="81">
        <f t="shared" si="1"/>
        <v>555714</v>
      </c>
      <c r="AL19" s="93">
        <v>132</v>
      </c>
      <c r="AM19" s="93">
        <f t="shared" si="2"/>
        <v>555714</v>
      </c>
      <c r="AN19" s="202">
        <f t="shared" si="3"/>
        <v>-9</v>
      </c>
      <c r="AO19" s="71"/>
      <c r="AP19" s="202">
        <v>555714</v>
      </c>
      <c r="AQ19" s="220"/>
    </row>
    <row r="20" spans="1:43">
      <c r="A20" s="165">
        <v>61</v>
      </c>
      <c r="B20" s="184" t="s">
        <v>725</v>
      </c>
      <c r="C20" s="179" t="s">
        <v>726</v>
      </c>
      <c r="D20" s="187" t="s">
        <v>727</v>
      </c>
      <c r="E20" s="166">
        <v>80</v>
      </c>
      <c r="F20" s="167">
        <v>14175</v>
      </c>
      <c r="G20" s="167">
        <v>8035</v>
      </c>
      <c r="H20" s="168">
        <v>0.25</v>
      </c>
      <c r="I20" s="169">
        <v>0.57486772486772486</v>
      </c>
      <c r="J20" s="167">
        <v>6026.25</v>
      </c>
      <c r="K20" s="71">
        <v>10</v>
      </c>
      <c r="L20" s="71"/>
      <c r="M20" s="93">
        <v>2</v>
      </c>
      <c r="N20" s="71"/>
      <c r="O20" s="71">
        <v>2</v>
      </c>
      <c r="P20" s="71">
        <v>2</v>
      </c>
      <c r="Q20" s="71">
        <v>2</v>
      </c>
      <c r="R20" s="71">
        <v>2</v>
      </c>
      <c r="S20" s="71">
        <v>2</v>
      </c>
      <c r="T20" s="71">
        <v>2</v>
      </c>
      <c r="U20" s="71">
        <v>2</v>
      </c>
      <c r="V20" s="71">
        <v>6</v>
      </c>
      <c r="W20" s="71">
        <v>2</v>
      </c>
      <c r="X20" s="71">
        <v>2</v>
      </c>
      <c r="Y20" s="71">
        <v>2</v>
      </c>
      <c r="Z20" s="71">
        <v>2</v>
      </c>
      <c r="AA20" s="71">
        <v>2</v>
      </c>
      <c r="AB20" s="71"/>
      <c r="AC20" s="71">
        <v>15</v>
      </c>
      <c r="AD20" s="71">
        <v>20</v>
      </c>
      <c r="AE20" s="71">
        <v>7</v>
      </c>
      <c r="AF20" s="79">
        <v>5</v>
      </c>
      <c r="AG20" s="71">
        <v>3</v>
      </c>
      <c r="AH20" s="71">
        <v>5</v>
      </c>
      <c r="AI20" s="71"/>
      <c r="AJ20" s="71">
        <f t="shared" si="0"/>
        <v>97</v>
      </c>
      <c r="AK20" s="81">
        <f t="shared" si="1"/>
        <v>584546.25</v>
      </c>
      <c r="AL20" s="93">
        <v>80</v>
      </c>
      <c r="AM20" s="93">
        <f t="shared" si="2"/>
        <v>584546.25</v>
      </c>
      <c r="AN20" s="219">
        <f t="shared" si="3"/>
        <v>17</v>
      </c>
      <c r="AO20" s="203">
        <f>+F20*AN20</f>
        <v>240975</v>
      </c>
      <c r="AP20" s="202">
        <v>652200</v>
      </c>
      <c r="AQ20" s="220">
        <f t="shared" si="4"/>
        <v>0</v>
      </c>
    </row>
    <row r="21" spans="1:43">
      <c r="A21" s="165">
        <v>62</v>
      </c>
      <c r="B21" s="184" t="s">
        <v>728</v>
      </c>
      <c r="C21" s="179" t="s">
        <v>729</v>
      </c>
      <c r="D21" s="187" t="s">
        <v>730</v>
      </c>
      <c r="E21" s="166">
        <v>37</v>
      </c>
      <c r="F21" s="167">
        <v>20241</v>
      </c>
      <c r="G21" s="167">
        <v>10137</v>
      </c>
      <c r="H21" s="168">
        <v>0.25</v>
      </c>
      <c r="I21" s="169">
        <v>0.62438861716318361</v>
      </c>
      <c r="J21" s="167">
        <v>7602.75</v>
      </c>
      <c r="K21" s="71">
        <v>5</v>
      </c>
      <c r="L21" s="71"/>
      <c r="M21" s="93"/>
      <c r="N21" s="71"/>
      <c r="O21" s="71"/>
      <c r="P21" s="71"/>
      <c r="Q21" s="71"/>
      <c r="R21" s="71"/>
      <c r="S21" s="71"/>
      <c r="T21" s="71"/>
      <c r="U21" s="71"/>
      <c r="V21" s="71"/>
      <c r="W21" s="71"/>
      <c r="X21" s="71"/>
      <c r="Y21" s="71"/>
      <c r="Z21" s="71"/>
      <c r="AA21" s="71"/>
      <c r="AB21" s="71"/>
      <c r="AC21" s="71"/>
      <c r="AD21" s="71"/>
      <c r="AE21" s="71"/>
      <c r="AF21" s="79"/>
      <c r="AG21" s="71"/>
      <c r="AH21" s="71"/>
      <c r="AI21" s="71"/>
      <c r="AJ21" s="71">
        <f t="shared" si="0"/>
        <v>5</v>
      </c>
      <c r="AK21" s="81">
        <f t="shared" si="1"/>
        <v>38013.75</v>
      </c>
      <c r="AL21" s="93">
        <v>37</v>
      </c>
      <c r="AM21" s="93">
        <f t="shared" si="2"/>
        <v>38013.75</v>
      </c>
      <c r="AN21" s="202">
        <f t="shared" si="3"/>
        <v>-32</v>
      </c>
      <c r="AO21" s="71"/>
      <c r="AP21" s="202">
        <v>38013.75</v>
      </c>
      <c r="AQ21" s="220"/>
    </row>
    <row r="22" spans="1:43">
      <c r="A22" s="165">
        <v>63</v>
      </c>
      <c r="B22" s="184" t="s">
        <v>731</v>
      </c>
      <c r="C22" s="180" t="s">
        <v>732</v>
      </c>
      <c r="D22" s="187" t="s">
        <v>730</v>
      </c>
      <c r="E22" s="166">
        <v>46</v>
      </c>
      <c r="F22" s="167">
        <v>21814</v>
      </c>
      <c r="G22" s="167">
        <v>11561</v>
      </c>
      <c r="H22" s="168">
        <v>0.25</v>
      </c>
      <c r="I22" s="169">
        <v>0.60251444026771805</v>
      </c>
      <c r="J22" s="167">
        <v>8670.75</v>
      </c>
      <c r="K22" s="71">
        <v>10</v>
      </c>
      <c r="L22" s="71">
        <v>3</v>
      </c>
      <c r="M22" s="93">
        <v>3</v>
      </c>
      <c r="N22" s="71"/>
      <c r="O22" s="71">
        <v>3</v>
      </c>
      <c r="P22" s="79">
        <v>3</v>
      </c>
      <c r="Q22" s="71">
        <v>3</v>
      </c>
      <c r="R22" s="71">
        <v>3</v>
      </c>
      <c r="S22" s="71">
        <v>3</v>
      </c>
      <c r="T22" s="71">
        <v>3</v>
      </c>
      <c r="U22" s="71">
        <v>3</v>
      </c>
      <c r="V22" s="71"/>
      <c r="W22" s="71">
        <v>3</v>
      </c>
      <c r="X22" s="71">
        <v>3</v>
      </c>
      <c r="Y22" s="71">
        <v>3</v>
      </c>
      <c r="Z22" s="71">
        <v>3</v>
      </c>
      <c r="AA22" s="71">
        <v>3</v>
      </c>
      <c r="AB22" s="71"/>
      <c r="AC22" s="71">
        <v>20</v>
      </c>
      <c r="AD22" s="71">
        <v>2</v>
      </c>
      <c r="AE22" s="71">
        <v>40</v>
      </c>
      <c r="AF22" s="79">
        <v>9</v>
      </c>
      <c r="AG22" s="71"/>
      <c r="AH22" s="71">
        <v>25</v>
      </c>
      <c r="AI22" s="71">
        <v>2</v>
      </c>
      <c r="AJ22" s="71">
        <f t="shared" si="0"/>
        <v>150</v>
      </c>
      <c r="AK22" s="81">
        <f t="shared" si="1"/>
        <v>1300612.5</v>
      </c>
      <c r="AL22" s="93">
        <v>46</v>
      </c>
      <c r="AM22" s="93">
        <f t="shared" si="2"/>
        <v>1300612.5</v>
      </c>
      <c r="AN22" s="219">
        <f t="shared" si="3"/>
        <v>104</v>
      </c>
      <c r="AO22" s="203">
        <f>+F22*AN22</f>
        <v>2268656</v>
      </c>
      <c r="AP22" s="202">
        <v>2471184.5</v>
      </c>
      <c r="AQ22" s="220">
        <f t="shared" si="4"/>
        <v>0</v>
      </c>
    </row>
    <row r="23" spans="1:43">
      <c r="A23" s="165">
        <v>64</v>
      </c>
      <c r="B23" s="184" t="s">
        <v>733</v>
      </c>
      <c r="C23" s="180" t="s">
        <v>734</v>
      </c>
      <c r="D23" s="187" t="s">
        <v>1</v>
      </c>
      <c r="E23" s="166">
        <v>125</v>
      </c>
      <c r="F23" s="167">
        <v>7210</v>
      </c>
      <c r="G23" s="167">
        <v>1251</v>
      </c>
      <c r="H23" s="168">
        <v>0.20000000000000004</v>
      </c>
      <c r="I23" s="169">
        <v>0.86119278779472952</v>
      </c>
      <c r="J23" s="167">
        <v>1000.8</v>
      </c>
      <c r="K23" s="71">
        <v>30</v>
      </c>
      <c r="L23" s="71">
        <v>4</v>
      </c>
      <c r="M23" s="93">
        <v>4</v>
      </c>
      <c r="N23" s="71"/>
      <c r="O23" s="71">
        <v>4</v>
      </c>
      <c r="P23" s="71">
        <v>4</v>
      </c>
      <c r="Q23" s="71">
        <v>4</v>
      </c>
      <c r="R23" s="71">
        <v>4</v>
      </c>
      <c r="S23" s="71">
        <v>4</v>
      </c>
      <c r="T23" s="71">
        <v>4</v>
      </c>
      <c r="U23" s="71">
        <v>4</v>
      </c>
      <c r="V23" s="71">
        <v>4</v>
      </c>
      <c r="W23" s="71">
        <v>4</v>
      </c>
      <c r="X23" s="71">
        <v>4</v>
      </c>
      <c r="Y23" s="71">
        <v>4</v>
      </c>
      <c r="Z23" s="71">
        <v>4</v>
      </c>
      <c r="AA23" s="71">
        <v>4</v>
      </c>
      <c r="AB23" s="71">
        <v>5</v>
      </c>
      <c r="AC23" s="71"/>
      <c r="AD23" s="71"/>
      <c r="AE23" s="71"/>
      <c r="AF23" s="79"/>
      <c r="AG23" s="71">
        <v>3</v>
      </c>
      <c r="AH23" s="71">
        <v>20</v>
      </c>
      <c r="AI23" s="71"/>
      <c r="AJ23" s="71">
        <f t="shared" si="0"/>
        <v>118</v>
      </c>
      <c r="AK23" s="81">
        <f t="shared" si="1"/>
        <v>118094.39999999999</v>
      </c>
      <c r="AL23" s="93">
        <v>125</v>
      </c>
      <c r="AM23" s="93">
        <f t="shared" si="2"/>
        <v>118094.39999999999</v>
      </c>
      <c r="AN23" s="202">
        <f t="shared" si="3"/>
        <v>-7</v>
      </c>
      <c r="AO23" s="71"/>
      <c r="AP23" s="202">
        <v>118094.39999999999</v>
      </c>
      <c r="AQ23" s="220"/>
    </row>
    <row r="24" spans="1:43">
      <c r="A24" s="165">
        <v>65</v>
      </c>
      <c r="B24" s="184" t="s">
        <v>735</v>
      </c>
      <c r="C24" s="180" t="s">
        <v>736</v>
      </c>
      <c r="D24" s="187" t="s">
        <v>1</v>
      </c>
      <c r="E24" s="166">
        <v>29</v>
      </c>
      <c r="F24" s="167">
        <v>14568</v>
      </c>
      <c r="G24" s="167">
        <v>1545</v>
      </c>
      <c r="H24" s="168">
        <v>0.2</v>
      </c>
      <c r="I24" s="169">
        <v>0.91515650741350907</v>
      </c>
      <c r="J24" s="167">
        <v>1236</v>
      </c>
      <c r="K24" s="71">
        <v>20</v>
      </c>
      <c r="L24" s="71">
        <v>2</v>
      </c>
      <c r="M24" s="93">
        <v>2</v>
      </c>
      <c r="N24" s="71"/>
      <c r="O24" s="71">
        <v>2</v>
      </c>
      <c r="P24" s="71">
        <v>2</v>
      </c>
      <c r="Q24" s="71">
        <v>2</v>
      </c>
      <c r="R24" s="71">
        <v>2</v>
      </c>
      <c r="S24" s="71">
        <v>2</v>
      </c>
      <c r="T24" s="71">
        <v>2</v>
      </c>
      <c r="U24" s="71">
        <v>2</v>
      </c>
      <c r="V24" s="71">
        <v>2</v>
      </c>
      <c r="W24" s="71">
        <v>2</v>
      </c>
      <c r="X24" s="71">
        <v>2</v>
      </c>
      <c r="Y24" s="71">
        <v>2</v>
      </c>
      <c r="Z24" s="71">
        <v>2</v>
      </c>
      <c r="AA24" s="71">
        <v>2</v>
      </c>
      <c r="AB24" s="71"/>
      <c r="AC24" s="71"/>
      <c r="AD24" s="71"/>
      <c r="AE24" s="71"/>
      <c r="AF24" s="79"/>
      <c r="AG24" s="71"/>
      <c r="AH24" s="71">
        <v>6</v>
      </c>
      <c r="AI24" s="71"/>
      <c r="AJ24" s="71">
        <f t="shared" si="0"/>
        <v>56</v>
      </c>
      <c r="AK24" s="81">
        <f t="shared" si="1"/>
        <v>69216</v>
      </c>
      <c r="AL24" s="93">
        <v>29</v>
      </c>
      <c r="AM24" s="93">
        <f t="shared" si="2"/>
        <v>69216</v>
      </c>
      <c r="AN24" s="219">
        <f t="shared" si="3"/>
        <v>27</v>
      </c>
      <c r="AO24" s="203">
        <f>+F24*AN24</f>
        <v>393336</v>
      </c>
      <c r="AP24" s="202">
        <v>429180</v>
      </c>
      <c r="AQ24" s="220">
        <f t="shared" si="4"/>
        <v>0</v>
      </c>
    </row>
    <row r="25" spans="1:43">
      <c r="A25" s="165">
        <v>66</v>
      </c>
      <c r="B25" s="184" t="s">
        <v>737</v>
      </c>
      <c r="C25" s="179" t="s">
        <v>738</v>
      </c>
      <c r="D25" s="187" t="s">
        <v>1</v>
      </c>
      <c r="E25" s="166">
        <v>26</v>
      </c>
      <c r="F25" s="167">
        <v>5824</v>
      </c>
      <c r="G25" s="167">
        <v>1545</v>
      </c>
      <c r="H25" s="168">
        <v>0.2</v>
      </c>
      <c r="I25" s="169">
        <v>0.78777472527472525</v>
      </c>
      <c r="J25" s="167">
        <v>1236</v>
      </c>
      <c r="K25" s="71"/>
      <c r="L25" s="71"/>
      <c r="M25" s="93"/>
      <c r="N25" s="71"/>
      <c r="O25" s="71"/>
      <c r="P25" s="71"/>
      <c r="Q25" s="71"/>
      <c r="R25" s="71"/>
      <c r="S25" s="71"/>
      <c r="T25" s="71"/>
      <c r="U25" s="71"/>
      <c r="V25" s="71"/>
      <c r="W25" s="71"/>
      <c r="X25" s="71"/>
      <c r="Y25" s="71"/>
      <c r="Z25" s="71"/>
      <c r="AA25" s="71"/>
      <c r="AB25" s="71"/>
      <c r="AC25" s="71"/>
      <c r="AD25" s="71"/>
      <c r="AE25" s="71">
        <v>4</v>
      </c>
      <c r="AF25" s="79"/>
      <c r="AG25" s="71"/>
      <c r="AH25" s="71">
        <v>10</v>
      </c>
      <c r="AI25" s="71">
        <v>3</v>
      </c>
      <c r="AJ25" s="71">
        <f t="shared" si="0"/>
        <v>17</v>
      </c>
      <c r="AK25" s="81">
        <f t="shared" si="1"/>
        <v>21012</v>
      </c>
      <c r="AL25" s="93">
        <v>26</v>
      </c>
      <c r="AM25" s="93">
        <f t="shared" si="2"/>
        <v>21012</v>
      </c>
      <c r="AN25" s="202">
        <f t="shared" si="3"/>
        <v>-9</v>
      </c>
      <c r="AO25" s="71"/>
      <c r="AP25" s="202">
        <v>21012</v>
      </c>
      <c r="AQ25" s="220"/>
    </row>
    <row r="26" spans="1:43">
      <c r="A26" s="165">
        <v>67</v>
      </c>
      <c r="B26" s="184" t="s">
        <v>739</v>
      </c>
      <c r="C26" s="179" t="s">
        <v>740</v>
      </c>
      <c r="D26" s="187" t="s">
        <v>1</v>
      </c>
      <c r="E26" s="166">
        <v>9</v>
      </c>
      <c r="F26" s="167">
        <v>14725</v>
      </c>
      <c r="G26" s="167">
        <v>1251</v>
      </c>
      <c r="H26" s="168">
        <v>0.20000000000000004</v>
      </c>
      <c r="I26" s="169">
        <v>0.93203395585738535</v>
      </c>
      <c r="J26" s="167">
        <v>1000.8</v>
      </c>
      <c r="K26" s="79">
        <v>5</v>
      </c>
      <c r="L26" s="71"/>
      <c r="M26" s="93"/>
      <c r="N26" s="71"/>
      <c r="O26" s="71"/>
      <c r="P26" s="71"/>
      <c r="Q26" s="71"/>
      <c r="R26" s="71"/>
      <c r="S26" s="71"/>
      <c r="T26" s="71"/>
      <c r="U26" s="71"/>
      <c r="V26" s="71"/>
      <c r="W26" s="71"/>
      <c r="X26" s="71"/>
      <c r="Y26" s="71"/>
      <c r="Z26" s="71"/>
      <c r="AA26" s="71"/>
      <c r="AB26" s="71"/>
      <c r="AC26" s="71"/>
      <c r="AD26" s="71"/>
      <c r="AE26" s="71"/>
      <c r="AF26" s="79"/>
      <c r="AG26" s="71"/>
      <c r="AH26" s="71"/>
      <c r="AI26" s="71"/>
      <c r="AJ26" s="71">
        <f t="shared" si="0"/>
        <v>5</v>
      </c>
      <c r="AK26" s="81">
        <f t="shared" si="1"/>
        <v>5004</v>
      </c>
      <c r="AL26" s="93">
        <v>9</v>
      </c>
      <c r="AM26" s="93">
        <f t="shared" si="2"/>
        <v>5004</v>
      </c>
      <c r="AN26" s="202">
        <f t="shared" si="3"/>
        <v>-4</v>
      </c>
      <c r="AO26" s="71"/>
      <c r="AP26" s="202">
        <v>5004</v>
      </c>
      <c r="AQ26" s="220"/>
    </row>
    <row r="27" spans="1:43">
      <c r="A27" s="165">
        <v>68</v>
      </c>
      <c r="B27" s="184" t="s">
        <v>741</v>
      </c>
      <c r="C27" s="179" t="s">
        <v>742</v>
      </c>
      <c r="D27" s="187" t="s">
        <v>1</v>
      </c>
      <c r="E27" s="166">
        <v>2</v>
      </c>
      <c r="F27" s="167">
        <v>18310</v>
      </c>
      <c r="G27" s="167">
        <v>1251</v>
      </c>
      <c r="H27" s="168">
        <v>0.20000000000000004</v>
      </c>
      <c r="I27" s="169">
        <v>0.94534134352812671</v>
      </c>
      <c r="J27" s="167">
        <v>1000.8</v>
      </c>
      <c r="K27" s="71"/>
      <c r="L27" s="71"/>
      <c r="M27" s="93"/>
      <c r="N27" s="71"/>
      <c r="O27" s="71"/>
      <c r="P27" s="71"/>
      <c r="Q27" s="71"/>
      <c r="R27" s="71"/>
      <c r="S27" s="71"/>
      <c r="T27" s="71"/>
      <c r="U27" s="71"/>
      <c r="V27" s="71"/>
      <c r="W27" s="71"/>
      <c r="X27" s="71"/>
      <c r="Y27" s="71"/>
      <c r="Z27" s="71"/>
      <c r="AA27" s="71"/>
      <c r="AB27" s="71"/>
      <c r="AC27" s="71"/>
      <c r="AD27" s="71"/>
      <c r="AE27" s="71">
        <v>5</v>
      </c>
      <c r="AF27" s="79"/>
      <c r="AG27" s="71"/>
      <c r="AH27" s="71"/>
      <c r="AI27" s="71"/>
      <c r="AJ27" s="71">
        <f t="shared" si="0"/>
        <v>5</v>
      </c>
      <c r="AK27" s="81">
        <f t="shared" si="1"/>
        <v>5004</v>
      </c>
      <c r="AL27" s="93">
        <v>2</v>
      </c>
      <c r="AM27" s="93">
        <f t="shared" si="2"/>
        <v>5004</v>
      </c>
      <c r="AN27" s="219">
        <f t="shared" si="3"/>
        <v>3</v>
      </c>
      <c r="AO27" s="203">
        <f>+F27*AN27</f>
        <v>54930</v>
      </c>
      <c r="AP27" s="202">
        <v>56931.6</v>
      </c>
      <c r="AQ27" s="220">
        <f t="shared" si="4"/>
        <v>0</v>
      </c>
    </row>
    <row r="28" spans="1:43">
      <c r="A28" s="165">
        <v>69</v>
      </c>
      <c r="B28" s="184" t="s">
        <v>743</v>
      </c>
      <c r="C28" s="179" t="s">
        <v>744</v>
      </c>
      <c r="D28" s="187" t="s">
        <v>1</v>
      </c>
      <c r="E28" s="166">
        <v>163</v>
      </c>
      <c r="F28" s="167">
        <v>10018</v>
      </c>
      <c r="G28" s="167">
        <v>1545</v>
      </c>
      <c r="H28" s="168">
        <v>0.25</v>
      </c>
      <c r="I28" s="169">
        <v>0.88433320023956874</v>
      </c>
      <c r="J28" s="167">
        <v>1158.75</v>
      </c>
      <c r="K28" s="71">
        <v>30</v>
      </c>
      <c r="L28" s="71">
        <v>8</v>
      </c>
      <c r="M28" s="93">
        <v>8</v>
      </c>
      <c r="N28" s="71"/>
      <c r="O28" s="71">
        <v>8</v>
      </c>
      <c r="P28" s="71">
        <v>8</v>
      </c>
      <c r="Q28" s="71">
        <v>8</v>
      </c>
      <c r="R28" s="71">
        <v>8</v>
      </c>
      <c r="S28" s="71">
        <v>8</v>
      </c>
      <c r="T28" s="71">
        <v>8</v>
      </c>
      <c r="U28" s="71">
        <v>8</v>
      </c>
      <c r="V28" s="71">
        <v>8</v>
      </c>
      <c r="W28" s="71">
        <v>4</v>
      </c>
      <c r="X28" s="71">
        <v>4</v>
      </c>
      <c r="Y28" s="71">
        <v>4</v>
      </c>
      <c r="Z28" s="71">
        <v>8</v>
      </c>
      <c r="AA28" s="71">
        <v>4</v>
      </c>
      <c r="AB28" s="71"/>
      <c r="AC28" s="71"/>
      <c r="AD28" s="71"/>
      <c r="AE28" s="71">
        <v>10</v>
      </c>
      <c r="AF28" s="79"/>
      <c r="AG28" s="71">
        <v>2</v>
      </c>
      <c r="AH28" s="71"/>
      <c r="AI28" s="71"/>
      <c r="AJ28" s="71">
        <f t="shared" si="0"/>
        <v>146</v>
      </c>
      <c r="AK28" s="81">
        <f t="shared" si="1"/>
        <v>169177.5</v>
      </c>
      <c r="AL28" s="93">
        <v>163</v>
      </c>
      <c r="AM28" s="93">
        <f t="shared" si="2"/>
        <v>169177.5</v>
      </c>
      <c r="AN28" s="202">
        <f t="shared" si="3"/>
        <v>-17</v>
      </c>
      <c r="AO28" s="71"/>
      <c r="AP28" s="202">
        <v>169177.5</v>
      </c>
      <c r="AQ28" s="220"/>
    </row>
    <row r="29" spans="1:43">
      <c r="A29" s="165">
        <v>70</v>
      </c>
      <c r="B29" s="184" t="s">
        <v>745</v>
      </c>
      <c r="C29" s="179" t="s">
        <v>746</v>
      </c>
      <c r="D29" s="187" t="s">
        <v>1</v>
      </c>
      <c r="E29" s="166">
        <v>100</v>
      </c>
      <c r="F29" s="167">
        <v>10136</v>
      </c>
      <c r="G29" s="167">
        <v>1545</v>
      </c>
      <c r="H29" s="168">
        <v>0.2</v>
      </c>
      <c r="I29" s="169">
        <v>0.87805840568271509</v>
      </c>
      <c r="J29" s="167">
        <v>1236</v>
      </c>
      <c r="K29" s="71">
        <v>20</v>
      </c>
      <c r="L29" s="71">
        <v>8</v>
      </c>
      <c r="M29" s="93">
        <v>8</v>
      </c>
      <c r="N29" s="71"/>
      <c r="O29" s="71">
        <v>8</v>
      </c>
      <c r="P29" s="71">
        <v>8</v>
      </c>
      <c r="Q29" s="71">
        <v>8</v>
      </c>
      <c r="R29" s="71">
        <v>8</v>
      </c>
      <c r="S29" s="71">
        <v>8</v>
      </c>
      <c r="T29" s="71">
        <v>8</v>
      </c>
      <c r="U29" s="71">
        <v>8</v>
      </c>
      <c r="V29" s="71">
        <v>8</v>
      </c>
      <c r="W29" s="71">
        <v>4</v>
      </c>
      <c r="X29" s="71">
        <v>4</v>
      </c>
      <c r="Y29" s="71">
        <v>4</v>
      </c>
      <c r="Z29" s="71">
        <v>8</v>
      </c>
      <c r="AA29" s="71">
        <v>4</v>
      </c>
      <c r="AB29" s="71"/>
      <c r="AC29" s="71"/>
      <c r="AD29" s="71"/>
      <c r="AE29" s="71">
        <v>9</v>
      </c>
      <c r="AF29" s="79"/>
      <c r="AG29" s="71">
        <v>2</v>
      </c>
      <c r="AH29" s="71">
        <v>4</v>
      </c>
      <c r="AI29" s="71"/>
      <c r="AJ29" s="71">
        <f t="shared" si="0"/>
        <v>139</v>
      </c>
      <c r="AK29" s="81">
        <f t="shared" si="1"/>
        <v>171804</v>
      </c>
      <c r="AL29" s="93">
        <v>100</v>
      </c>
      <c r="AM29" s="93">
        <f t="shared" si="2"/>
        <v>171804</v>
      </c>
      <c r="AN29" s="219">
        <f t="shared" si="3"/>
        <v>39</v>
      </c>
      <c r="AO29" s="203">
        <f>+F29*AN29</f>
        <v>395304</v>
      </c>
      <c r="AP29" s="202">
        <v>518904</v>
      </c>
      <c r="AQ29" s="220">
        <f t="shared" si="4"/>
        <v>0</v>
      </c>
    </row>
    <row r="30" spans="1:43">
      <c r="A30" s="165">
        <v>72</v>
      </c>
      <c r="B30" s="184" t="s">
        <v>749</v>
      </c>
      <c r="C30" s="179" t="s">
        <v>750</v>
      </c>
      <c r="D30" s="187" t="s">
        <v>751</v>
      </c>
      <c r="E30" s="166">
        <v>157</v>
      </c>
      <c r="F30" s="167">
        <v>9243</v>
      </c>
      <c r="G30" s="167">
        <v>1444</v>
      </c>
      <c r="H30" s="168">
        <v>0.25</v>
      </c>
      <c r="I30" s="169">
        <v>0.8828302499188575</v>
      </c>
      <c r="J30" s="167">
        <v>1083</v>
      </c>
      <c r="K30" s="71">
        <v>20</v>
      </c>
      <c r="L30" s="79">
        <v>8</v>
      </c>
      <c r="M30" s="200">
        <v>8</v>
      </c>
      <c r="N30" s="71"/>
      <c r="O30" s="79">
        <v>8</v>
      </c>
      <c r="P30" s="71">
        <v>8</v>
      </c>
      <c r="Q30" s="71">
        <v>8</v>
      </c>
      <c r="R30" s="71">
        <v>8</v>
      </c>
      <c r="S30" s="79">
        <v>8</v>
      </c>
      <c r="T30" s="79">
        <v>8</v>
      </c>
      <c r="U30" s="79">
        <v>8</v>
      </c>
      <c r="V30" s="79">
        <v>8</v>
      </c>
      <c r="W30" s="79">
        <v>4</v>
      </c>
      <c r="X30" s="79">
        <v>4</v>
      </c>
      <c r="Y30" s="79">
        <v>4</v>
      </c>
      <c r="Z30" s="79">
        <v>8</v>
      </c>
      <c r="AA30" s="71">
        <v>4</v>
      </c>
      <c r="AB30" s="79">
        <v>5</v>
      </c>
      <c r="AC30" s="71"/>
      <c r="AD30" s="79">
        <v>10</v>
      </c>
      <c r="AE30" s="71">
        <v>5</v>
      </c>
      <c r="AF30" s="79"/>
      <c r="AG30" s="71">
        <v>5</v>
      </c>
      <c r="AH30" s="79">
        <v>20</v>
      </c>
      <c r="AI30" s="71">
        <v>3</v>
      </c>
      <c r="AJ30" s="71">
        <f t="shared" si="0"/>
        <v>172</v>
      </c>
      <c r="AK30" s="81">
        <f t="shared" si="1"/>
        <v>186276</v>
      </c>
      <c r="AL30" s="93">
        <v>157</v>
      </c>
      <c r="AM30" s="93">
        <f t="shared" si="2"/>
        <v>186276</v>
      </c>
      <c r="AN30" s="219">
        <f t="shared" si="3"/>
        <v>15</v>
      </c>
      <c r="AO30" s="203">
        <f>+F30*AN30</f>
        <v>138645</v>
      </c>
      <c r="AP30" s="202">
        <v>139707</v>
      </c>
      <c r="AQ30" s="220">
        <f t="shared" si="4"/>
        <v>0</v>
      </c>
    </row>
    <row r="31" spans="1:43">
      <c r="A31" s="165">
        <v>73</v>
      </c>
      <c r="B31" s="184" t="s">
        <v>752</v>
      </c>
      <c r="C31" s="179" t="s">
        <v>753</v>
      </c>
      <c r="D31" s="187" t="s">
        <v>754</v>
      </c>
      <c r="E31" s="166">
        <v>88</v>
      </c>
      <c r="F31" s="167">
        <v>24261</v>
      </c>
      <c r="G31" s="167">
        <v>1237</v>
      </c>
      <c r="H31" s="168">
        <v>0.19999999999999998</v>
      </c>
      <c r="I31" s="169">
        <v>0.95921025514199743</v>
      </c>
      <c r="J31" s="167">
        <v>989.6</v>
      </c>
      <c r="K31" s="71">
        <v>15</v>
      </c>
      <c r="L31" s="71"/>
      <c r="M31" s="93"/>
      <c r="N31" s="71"/>
      <c r="O31" s="71"/>
      <c r="P31" s="71"/>
      <c r="Q31" s="71"/>
      <c r="R31" s="71"/>
      <c r="S31" s="71"/>
      <c r="T31" s="71"/>
      <c r="U31" s="71"/>
      <c r="V31" s="71"/>
      <c r="W31" s="71"/>
      <c r="X31" s="71"/>
      <c r="Y31" s="71"/>
      <c r="Z31" s="71"/>
      <c r="AA31" s="71"/>
      <c r="AB31" s="71"/>
      <c r="AC31" s="71"/>
      <c r="AD31" s="71"/>
      <c r="AE31" s="71">
        <v>5</v>
      </c>
      <c r="AF31" s="79"/>
      <c r="AG31" s="71"/>
      <c r="AH31" s="71">
        <v>5</v>
      </c>
      <c r="AI31" s="71">
        <v>3</v>
      </c>
      <c r="AJ31" s="71">
        <f t="shared" si="0"/>
        <v>28</v>
      </c>
      <c r="AK31" s="81">
        <f t="shared" si="1"/>
        <v>27708.799999999999</v>
      </c>
      <c r="AL31" s="93">
        <v>88</v>
      </c>
      <c r="AM31" s="93">
        <f t="shared" si="2"/>
        <v>27708.799999999999</v>
      </c>
      <c r="AN31" s="202">
        <f t="shared" si="3"/>
        <v>-60</v>
      </c>
      <c r="AO31" s="71"/>
      <c r="AP31" s="202">
        <v>27708.799999999999</v>
      </c>
      <c r="AQ31" s="220"/>
    </row>
    <row r="32" spans="1:43">
      <c r="A32" s="165">
        <v>75</v>
      </c>
      <c r="B32" s="184" t="s">
        <v>758</v>
      </c>
      <c r="C32" s="179" t="s">
        <v>759</v>
      </c>
      <c r="D32" s="187" t="s">
        <v>1</v>
      </c>
      <c r="E32" s="166">
        <v>147</v>
      </c>
      <c r="F32" s="167">
        <v>1116</v>
      </c>
      <c r="G32" s="167">
        <v>649</v>
      </c>
      <c r="H32" s="168">
        <v>0.19999999999999993</v>
      </c>
      <c r="I32" s="169">
        <v>0.53476702508960572</v>
      </c>
      <c r="J32" s="167">
        <v>519.20000000000005</v>
      </c>
      <c r="K32" s="71">
        <v>20</v>
      </c>
      <c r="L32" s="71">
        <v>8</v>
      </c>
      <c r="M32" s="93">
        <v>8</v>
      </c>
      <c r="N32" s="71"/>
      <c r="O32" s="71">
        <v>8</v>
      </c>
      <c r="P32" s="71">
        <v>8</v>
      </c>
      <c r="Q32" s="71">
        <v>8</v>
      </c>
      <c r="R32" s="71">
        <v>8</v>
      </c>
      <c r="S32" s="71">
        <v>8</v>
      </c>
      <c r="T32" s="71">
        <v>8</v>
      </c>
      <c r="U32" s="71">
        <v>8</v>
      </c>
      <c r="V32" s="71">
        <v>8</v>
      </c>
      <c r="W32" s="71">
        <v>4</v>
      </c>
      <c r="X32" s="71">
        <v>4</v>
      </c>
      <c r="Y32" s="71">
        <v>4</v>
      </c>
      <c r="Z32" s="71">
        <v>8</v>
      </c>
      <c r="AA32" s="71">
        <v>4</v>
      </c>
      <c r="AB32" s="71">
        <v>10</v>
      </c>
      <c r="AC32" s="71">
        <v>10</v>
      </c>
      <c r="AD32" s="71">
        <v>10</v>
      </c>
      <c r="AE32" s="71">
        <v>4</v>
      </c>
      <c r="AF32" s="79"/>
      <c r="AG32" s="71">
        <v>5</v>
      </c>
      <c r="AH32" s="71">
        <v>6</v>
      </c>
      <c r="AI32" s="71"/>
      <c r="AJ32" s="71">
        <f t="shared" si="0"/>
        <v>169</v>
      </c>
      <c r="AK32" s="81">
        <f t="shared" si="1"/>
        <v>87744.8</v>
      </c>
      <c r="AL32" s="93">
        <v>147</v>
      </c>
      <c r="AM32" s="93">
        <f t="shared" si="2"/>
        <v>87744.8</v>
      </c>
      <c r="AN32" s="219">
        <f t="shared" si="3"/>
        <v>22</v>
      </c>
      <c r="AO32" s="203">
        <f>+F32*AN32</f>
        <v>24552</v>
      </c>
      <c r="AP32" s="202">
        <v>100874.40000000001</v>
      </c>
      <c r="AQ32" s="220">
        <f t="shared" si="4"/>
        <v>0</v>
      </c>
    </row>
    <row r="33" spans="1:43">
      <c r="A33" s="165">
        <v>76</v>
      </c>
      <c r="B33" s="184" t="s">
        <v>760</v>
      </c>
      <c r="C33" s="179" t="s">
        <v>761</v>
      </c>
      <c r="D33" s="187" t="s">
        <v>1</v>
      </c>
      <c r="E33" s="166">
        <v>94</v>
      </c>
      <c r="F33" s="167">
        <v>734</v>
      </c>
      <c r="G33" s="167">
        <v>272</v>
      </c>
      <c r="H33" s="168">
        <v>0.2</v>
      </c>
      <c r="I33" s="169">
        <v>0.70354223433242513</v>
      </c>
      <c r="J33" s="167">
        <v>217.6</v>
      </c>
      <c r="K33" s="71">
        <v>30</v>
      </c>
      <c r="L33" s="71">
        <v>2</v>
      </c>
      <c r="M33" s="93">
        <v>2</v>
      </c>
      <c r="N33" s="71"/>
      <c r="O33" s="71">
        <v>2</v>
      </c>
      <c r="P33" s="71">
        <v>2</v>
      </c>
      <c r="Q33" s="71">
        <v>2</v>
      </c>
      <c r="R33" s="71">
        <v>2</v>
      </c>
      <c r="S33" s="71">
        <v>2</v>
      </c>
      <c r="T33" s="71">
        <v>2</v>
      </c>
      <c r="U33" s="71">
        <v>2</v>
      </c>
      <c r="V33" s="71">
        <v>2</v>
      </c>
      <c r="W33" s="71">
        <v>2</v>
      </c>
      <c r="X33" s="71">
        <v>2</v>
      </c>
      <c r="Y33" s="71">
        <v>2</v>
      </c>
      <c r="Z33" s="71">
        <v>2</v>
      </c>
      <c r="AA33" s="71">
        <v>2</v>
      </c>
      <c r="AB33" s="71"/>
      <c r="AC33" s="71"/>
      <c r="AD33" s="71">
        <v>10</v>
      </c>
      <c r="AE33" s="71">
        <v>13</v>
      </c>
      <c r="AF33" s="79"/>
      <c r="AG33" s="71">
        <v>10</v>
      </c>
      <c r="AH33" s="71">
        <v>8</v>
      </c>
      <c r="AI33" s="71">
        <v>4</v>
      </c>
      <c r="AJ33" s="71">
        <f t="shared" si="0"/>
        <v>105</v>
      </c>
      <c r="AK33" s="81">
        <f t="shared" si="1"/>
        <v>22848</v>
      </c>
      <c r="AL33" s="93">
        <v>94</v>
      </c>
      <c r="AM33" s="93">
        <f t="shared" si="2"/>
        <v>22848</v>
      </c>
      <c r="AN33" s="219">
        <f t="shared" si="3"/>
        <v>11</v>
      </c>
      <c r="AO33" s="203">
        <f>+F33*AN33</f>
        <v>8074</v>
      </c>
      <c r="AP33" s="202">
        <v>28528.399999999998</v>
      </c>
      <c r="AQ33" s="220">
        <f t="shared" si="4"/>
        <v>0</v>
      </c>
    </row>
    <row r="34" spans="1:43">
      <c r="A34" s="165">
        <v>77</v>
      </c>
      <c r="B34" s="184" t="s">
        <v>762</v>
      </c>
      <c r="C34" s="179" t="s">
        <v>763</v>
      </c>
      <c r="D34" s="187" t="s">
        <v>1</v>
      </c>
      <c r="E34" s="166">
        <v>131</v>
      </c>
      <c r="F34" s="167">
        <v>433</v>
      </c>
      <c r="G34" s="167">
        <v>272</v>
      </c>
      <c r="H34" s="168">
        <v>0.2</v>
      </c>
      <c r="I34" s="169">
        <v>0.49745958429561199</v>
      </c>
      <c r="J34" s="167">
        <v>217.6</v>
      </c>
      <c r="K34" s="71">
        <v>30</v>
      </c>
      <c r="L34" s="71">
        <v>8</v>
      </c>
      <c r="M34" s="93">
        <v>8</v>
      </c>
      <c r="N34" s="71"/>
      <c r="O34" s="71">
        <v>8</v>
      </c>
      <c r="P34" s="71">
        <v>8</v>
      </c>
      <c r="Q34" s="71">
        <v>8</v>
      </c>
      <c r="R34" s="71">
        <v>8</v>
      </c>
      <c r="S34" s="71">
        <v>8</v>
      </c>
      <c r="T34" s="96">
        <v>2</v>
      </c>
      <c r="U34" s="71">
        <v>8</v>
      </c>
      <c r="V34" s="71">
        <v>8</v>
      </c>
      <c r="W34" s="71">
        <v>4</v>
      </c>
      <c r="X34" s="71">
        <v>4</v>
      </c>
      <c r="Y34" s="71">
        <v>4</v>
      </c>
      <c r="Z34" s="71">
        <v>8</v>
      </c>
      <c r="AA34" s="71">
        <v>4</v>
      </c>
      <c r="AB34" s="71"/>
      <c r="AC34" s="71">
        <v>20</v>
      </c>
      <c r="AD34" s="71"/>
      <c r="AE34" s="71">
        <v>6</v>
      </c>
      <c r="AF34" s="79"/>
      <c r="AG34" s="71">
        <v>10</v>
      </c>
      <c r="AH34" s="71">
        <v>10</v>
      </c>
      <c r="AI34" s="71"/>
      <c r="AJ34" s="71">
        <f t="shared" si="0"/>
        <v>174</v>
      </c>
      <c r="AK34" s="81">
        <f t="shared" si="1"/>
        <v>37862.400000000001</v>
      </c>
      <c r="AL34" s="93">
        <v>131</v>
      </c>
      <c r="AM34" s="93">
        <f t="shared" si="2"/>
        <v>37862.400000000001</v>
      </c>
      <c r="AN34" s="219">
        <f t="shared" si="3"/>
        <v>43</v>
      </c>
      <c r="AO34" s="203">
        <f>+F34*AN34</f>
        <v>18619</v>
      </c>
      <c r="AP34" s="202">
        <v>47124.6</v>
      </c>
      <c r="AQ34" s="220">
        <f t="shared" si="4"/>
        <v>0</v>
      </c>
    </row>
    <row r="35" spans="1:43">
      <c r="A35" s="165">
        <v>78</v>
      </c>
      <c r="B35" s="180" t="s">
        <v>764</v>
      </c>
      <c r="C35" s="179" t="s">
        <v>765</v>
      </c>
      <c r="D35" s="187" t="s">
        <v>751</v>
      </c>
      <c r="E35" s="166">
        <v>141</v>
      </c>
      <c r="F35" s="167">
        <v>1676</v>
      </c>
      <c r="G35" s="167">
        <v>228</v>
      </c>
      <c r="H35" s="168">
        <v>0.19999999999999998</v>
      </c>
      <c r="I35" s="169">
        <v>0.89116945107398571</v>
      </c>
      <c r="J35" s="167">
        <v>182.4</v>
      </c>
      <c r="K35" s="71">
        <v>20</v>
      </c>
      <c r="L35" s="71">
        <v>8</v>
      </c>
      <c r="M35" s="93">
        <v>8</v>
      </c>
      <c r="N35" s="71"/>
      <c r="O35" s="71">
        <v>8</v>
      </c>
      <c r="P35" s="71">
        <v>8</v>
      </c>
      <c r="Q35" s="71">
        <v>8</v>
      </c>
      <c r="R35" s="71">
        <v>8</v>
      </c>
      <c r="S35" s="71">
        <v>8</v>
      </c>
      <c r="T35" s="71">
        <v>8</v>
      </c>
      <c r="U35" s="71">
        <v>8</v>
      </c>
      <c r="V35" s="71">
        <v>8</v>
      </c>
      <c r="W35" s="71">
        <v>4</v>
      </c>
      <c r="X35" s="71">
        <v>4</v>
      </c>
      <c r="Y35" s="71">
        <v>4</v>
      </c>
      <c r="Z35" s="71">
        <v>8</v>
      </c>
      <c r="AA35" s="71">
        <v>4</v>
      </c>
      <c r="AB35" s="71">
        <v>10</v>
      </c>
      <c r="AC35" s="71"/>
      <c r="AD35" s="71">
        <v>10</v>
      </c>
      <c r="AE35" s="71">
        <v>6</v>
      </c>
      <c r="AF35" s="79"/>
      <c r="AG35" s="71">
        <v>5</v>
      </c>
      <c r="AH35" s="71"/>
      <c r="AI35" s="71">
        <v>3</v>
      </c>
      <c r="AJ35" s="71">
        <f t="shared" si="0"/>
        <v>158</v>
      </c>
      <c r="AK35" s="81">
        <f t="shared" si="1"/>
        <v>28819.200000000001</v>
      </c>
      <c r="AL35" s="93">
        <v>141</v>
      </c>
      <c r="AM35" s="93">
        <f t="shared" si="2"/>
        <v>28819.200000000001</v>
      </c>
      <c r="AN35" s="219">
        <f t="shared" si="3"/>
        <v>17</v>
      </c>
      <c r="AO35" s="203">
        <f>+F35*AN35</f>
        <v>28492</v>
      </c>
      <c r="AP35" s="202">
        <v>54210.400000000001</v>
      </c>
      <c r="AQ35" s="220">
        <f t="shared" si="4"/>
        <v>0</v>
      </c>
    </row>
    <row r="36" spans="1:43">
      <c r="A36" s="165">
        <v>79</v>
      </c>
      <c r="B36" s="180" t="s">
        <v>766</v>
      </c>
      <c r="C36" s="179" t="s">
        <v>767</v>
      </c>
      <c r="D36" s="187" t="s">
        <v>1</v>
      </c>
      <c r="E36" s="166">
        <v>99</v>
      </c>
      <c r="F36" s="167">
        <v>471</v>
      </c>
      <c r="G36" s="167">
        <v>209</v>
      </c>
      <c r="H36" s="168">
        <v>0.20000000000000007</v>
      </c>
      <c r="I36" s="169">
        <v>0.64501061571125273</v>
      </c>
      <c r="J36" s="167">
        <v>167.2</v>
      </c>
      <c r="K36" s="71">
        <v>20</v>
      </c>
      <c r="L36" s="71">
        <v>2</v>
      </c>
      <c r="M36" s="93">
        <v>2</v>
      </c>
      <c r="N36" s="71"/>
      <c r="O36" s="71">
        <v>2</v>
      </c>
      <c r="P36" s="71">
        <v>2</v>
      </c>
      <c r="Q36" s="71">
        <v>2</v>
      </c>
      <c r="R36" s="71">
        <v>2</v>
      </c>
      <c r="S36" s="71">
        <v>2</v>
      </c>
      <c r="T36" s="71">
        <v>2</v>
      </c>
      <c r="U36" s="71">
        <v>2</v>
      </c>
      <c r="V36" s="71"/>
      <c r="W36" s="71">
        <v>2</v>
      </c>
      <c r="X36" s="71">
        <v>2</v>
      </c>
      <c r="Y36" s="71">
        <v>2</v>
      </c>
      <c r="Z36" s="71">
        <v>2</v>
      </c>
      <c r="AA36" s="71">
        <v>2</v>
      </c>
      <c r="AB36" s="71"/>
      <c r="AC36" s="71"/>
      <c r="AD36" s="71"/>
      <c r="AE36" s="71">
        <v>6</v>
      </c>
      <c r="AF36" s="79"/>
      <c r="AG36" s="71"/>
      <c r="AH36" s="71"/>
      <c r="AI36" s="71"/>
      <c r="AJ36" s="71">
        <f t="shared" si="0"/>
        <v>54</v>
      </c>
      <c r="AK36" s="81">
        <f t="shared" si="1"/>
        <v>9028.7999999999993</v>
      </c>
      <c r="AL36" s="93">
        <v>99</v>
      </c>
      <c r="AM36" s="93">
        <f t="shared" si="2"/>
        <v>9028.7999999999993</v>
      </c>
      <c r="AN36" s="202">
        <f t="shared" si="3"/>
        <v>-45</v>
      </c>
      <c r="AO36" s="71"/>
      <c r="AP36" s="202">
        <v>9028.7999999999993</v>
      </c>
      <c r="AQ36" s="220"/>
    </row>
    <row r="37" spans="1:43">
      <c r="A37" s="165">
        <v>82</v>
      </c>
      <c r="B37" s="184" t="s">
        <v>772</v>
      </c>
      <c r="C37" s="179" t="s">
        <v>773</v>
      </c>
      <c r="D37" s="187" t="s">
        <v>1</v>
      </c>
      <c r="E37" s="166">
        <v>99</v>
      </c>
      <c r="F37" s="167">
        <v>4330</v>
      </c>
      <c r="G37" s="167">
        <v>2180</v>
      </c>
      <c r="H37" s="168">
        <v>0.25</v>
      </c>
      <c r="I37" s="169">
        <v>0.62240184757505768</v>
      </c>
      <c r="J37" s="167">
        <v>1635</v>
      </c>
      <c r="K37" s="71">
        <v>20</v>
      </c>
      <c r="L37" s="71">
        <v>8</v>
      </c>
      <c r="M37" s="93">
        <v>8</v>
      </c>
      <c r="N37" s="71"/>
      <c r="O37" s="71">
        <v>8</v>
      </c>
      <c r="P37" s="71">
        <v>8</v>
      </c>
      <c r="Q37" s="71">
        <v>8</v>
      </c>
      <c r="R37" s="71">
        <v>8</v>
      </c>
      <c r="S37" s="71">
        <v>8</v>
      </c>
      <c r="T37" s="71">
        <v>8</v>
      </c>
      <c r="U37" s="71">
        <v>8</v>
      </c>
      <c r="V37" s="71"/>
      <c r="W37" s="71">
        <v>4</v>
      </c>
      <c r="X37" s="71">
        <v>4</v>
      </c>
      <c r="Y37" s="71">
        <v>4</v>
      </c>
      <c r="Z37" s="71">
        <v>8</v>
      </c>
      <c r="AA37" s="71">
        <v>4</v>
      </c>
      <c r="AB37" s="71">
        <v>5</v>
      </c>
      <c r="AC37" s="71"/>
      <c r="AD37" s="71"/>
      <c r="AE37" s="71">
        <v>12</v>
      </c>
      <c r="AF37" s="79"/>
      <c r="AG37" s="71"/>
      <c r="AH37" s="71">
        <v>5</v>
      </c>
      <c r="AI37" s="71">
        <v>2</v>
      </c>
      <c r="AJ37" s="71">
        <f t="shared" si="0"/>
        <v>140</v>
      </c>
      <c r="AK37" s="81">
        <f t="shared" si="1"/>
        <v>228900</v>
      </c>
      <c r="AL37" s="93">
        <v>99</v>
      </c>
      <c r="AM37" s="93">
        <f t="shared" si="2"/>
        <v>228900</v>
      </c>
      <c r="AN37" s="219">
        <f t="shared" si="3"/>
        <v>41</v>
      </c>
      <c r="AO37" s="203">
        <f>+F37*AN37</f>
        <v>177530</v>
      </c>
      <c r="AP37" s="202">
        <v>339395</v>
      </c>
      <c r="AQ37" s="220">
        <f t="shared" si="4"/>
        <v>0</v>
      </c>
    </row>
    <row r="38" spans="1:43">
      <c r="A38" s="165">
        <v>84</v>
      </c>
      <c r="B38" s="184" t="s">
        <v>776</v>
      </c>
      <c r="C38" s="179" t="s">
        <v>777</v>
      </c>
      <c r="D38" s="187" t="s">
        <v>1</v>
      </c>
      <c r="E38" s="166">
        <v>55</v>
      </c>
      <c r="F38" s="167">
        <v>5280</v>
      </c>
      <c r="G38" s="167">
        <v>2617</v>
      </c>
      <c r="H38" s="168">
        <v>0.20000000000000004</v>
      </c>
      <c r="I38" s="169">
        <v>0.60348484848484851</v>
      </c>
      <c r="J38" s="167">
        <v>2093.6</v>
      </c>
      <c r="K38" s="71"/>
      <c r="L38" s="71"/>
      <c r="M38" s="93"/>
      <c r="N38" s="71"/>
      <c r="O38" s="71"/>
      <c r="P38" s="71"/>
      <c r="Q38" s="71"/>
      <c r="R38" s="71"/>
      <c r="S38" s="71"/>
      <c r="T38" s="71"/>
      <c r="U38" s="71"/>
      <c r="V38" s="71"/>
      <c r="W38" s="71"/>
      <c r="X38" s="71"/>
      <c r="Y38" s="71"/>
      <c r="Z38" s="71"/>
      <c r="AA38" s="71"/>
      <c r="AB38" s="71"/>
      <c r="AC38" s="71">
        <v>4</v>
      </c>
      <c r="AD38" s="71">
        <v>10</v>
      </c>
      <c r="AE38" s="71">
        <v>12</v>
      </c>
      <c r="AF38" s="79"/>
      <c r="AG38" s="71"/>
      <c r="AH38" s="71">
        <v>5</v>
      </c>
      <c r="AI38" s="71"/>
      <c r="AJ38" s="71">
        <f t="shared" si="0"/>
        <v>31</v>
      </c>
      <c r="AK38" s="81">
        <f t="shared" si="1"/>
        <v>64901.599999999999</v>
      </c>
      <c r="AL38" s="93">
        <v>55</v>
      </c>
      <c r="AM38" s="93">
        <f t="shared" si="2"/>
        <v>64901.599999999999</v>
      </c>
      <c r="AN38" s="202">
        <f t="shared" si="3"/>
        <v>-24</v>
      </c>
      <c r="AO38" s="71"/>
      <c r="AP38" s="202">
        <v>64901.599999999999</v>
      </c>
      <c r="AQ38" s="220"/>
    </row>
    <row r="39" spans="1:43">
      <c r="A39" s="165">
        <v>85</v>
      </c>
      <c r="B39" s="184" t="s">
        <v>778</v>
      </c>
      <c r="C39" s="179" t="s">
        <v>779</v>
      </c>
      <c r="D39" s="187" t="s">
        <v>1</v>
      </c>
      <c r="E39" s="166">
        <v>32</v>
      </c>
      <c r="F39" s="167">
        <v>5262</v>
      </c>
      <c r="G39" s="167">
        <v>2617</v>
      </c>
      <c r="H39" s="168">
        <v>0.20000000000000004</v>
      </c>
      <c r="I39" s="169">
        <v>0.60212846826301791</v>
      </c>
      <c r="J39" s="167">
        <v>2093.6</v>
      </c>
      <c r="K39" s="71"/>
      <c r="L39" s="71"/>
      <c r="M39" s="93"/>
      <c r="N39" s="71"/>
      <c r="O39" s="71"/>
      <c r="P39" s="71"/>
      <c r="Q39" s="71"/>
      <c r="R39" s="71"/>
      <c r="S39" s="71"/>
      <c r="T39" s="71"/>
      <c r="U39" s="71"/>
      <c r="V39" s="71"/>
      <c r="W39" s="71"/>
      <c r="X39" s="71"/>
      <c r="Y39" s="71"/>
      <c r="Z39" s="71"/>
      <c r="AA39" s="71"/>
      <c r="AB39" s="71"/>
      <c r="AC39" s="71"/>
      <c r="AD39" s="71"/>
      <c r="AE39" s="71">
        <v>12</v>
      </c>
      <c r="AF39" s="79"/>
      <c r="AG39" s="71"/>
      <c r="AH39" s="71">
        <v>5</v>
      </c>
      <c r="AI39" s="71"/>
      <c r="AJ39" s="71">
        <f t="shared" si="0"/>
        <v>17</v>
      </c>
      <c r="AK39" s="81">
        <f t="shared" si="1"/>
        <v>35591.199999999997</v>
      </c>
      <c r="AL39" s="93">
        <v>32</v>
      </c>
      <c r="AM39" s="93">
        <f t="shared" si="2"/>
        <v>35591.199999999997</v>
      </c>
      <c r="AN39" s="202">
        <f t="shared" si="3"/>
        <v>-15</v>
      </c>
      <c r="AO39" s="71"/>
      <c r="AP39" s="202">
        <v>35591.199999999997</v>
      </c>
      <c r="AQ39" s="220"/>
    </row>
    <row r="40" spans="1:43">
      <c r="A40" s="165">
        <v>87</v>
      </c>
      <c r="B40" s="184" t="s">
        <v>782</v>
      </c>
      <c r="C40" s="179" t="s">
        <v>783</v>
      </c>
      <c r="D40" s="187" t="s">
        <v>1</v>
      </c>
      <c r="E40" s="166">
        <v>63</v>
      </c>
      <c r="F40" s="167">
        <v>9752</v>
      </c>
      <c r="G40" s="167">
        <v>3337</v>
      </c>
      <c r="H40" s="168">
        <v>0.25</v>
      </c>
      <c r="I40" s="169">
        <v>0.74336033634126331</v>
      </c>
      <c r="J40" s="167">
        <v>2502.75</v>
      </c>
      <c r="K40" s="71"/>
      <c r="L40" s="71"/>
      <c r="M40" s="93"/>
      <c r="N40" s="71"/>
      <c r="O40" s="71"/>
      <c r="P40" s="71"/>
      <c r="Q40" s="71"/>
      <c r="R40" s="71"/>
      <c r="S40" s="71"/>
      <c r="T40" s="71"/>
      <c r="U40" s="71"/>
      <c r="V40" s="71"/>
      <c r="W40" s="71"/>
      <c r="X40" s="71"/>
      <c r="Y40" s="71"/>
      <c r="Z40" s="71"/>
      <c r="AA40" s="71"/>
      <c r="AB40" s="71">
        <v>10</v>
      </c>
      <c r="AC40" s="71">
        <v>15</v>
      </c>
      <c r="AD40" s="71">
        <v>10</v>
      </c>
      <c r="AE40" s="71"/>
      <c r="AF40" s="79">
        <v>5</v>
      </c>
      <c r="AG40" s="71"/>
      <c r="AH40" s="71">
        <v>10</v>
      </c>
      <c r="AI40" s="71"/>
      <c r="AJ40" s="71">
        <f t="shared" si="0"/>
        <v>50</v>
      </c>
      <c r="AK40" s="81">
        <f t="shared" si="1"/>
        <v>125137.5</v>
      </c>
      <c r="AL40" s="93">
        <v>63</v>
      </c>
      <c r="AM40" s="93">
        <f t="shared" si="2"/>
        <v>125137.5</v>
      </c>
      <c r="AN40" s="202">
        <f t="shared" si="3"/>
        <v>-13</v>
      </c>
      <c r="AO40" s="71"/>
      <c r="AP40" s="202">
        <v>112623.75</v>
      </c>
      <c r="AQ40" s="220"/>
    </row>
    <row r="41" spans="1:43">
      <c r="A41" s="165">
        <v>90</v>
      </c>
      <c r="B41" s="184" t="s">
        <v>788</v>
      </c>
      <c r="C41" s="179" t="s">
        <v>789</v>
      </c>
      <c r="D41" s="187" t="s">
        <v>1</v>
      </c>
      <c r="E41" s="166">
        <v>44</v>
      </c>
      <c r="F41" s="167">
        <v>15533</v>
      </c>
      <c r="G41" s="167">
        <v>2980</v>
      </c>
      <c r="H41" s="168">
        <v>0.2</v>
      </c>
      <c r="I41" s="169">
        <v>0.84652031159466945</v>
      </c>
      <c r="J41" s="167">
        <v>2384</v>
      </c>
      <c r="K41" s="71"/>
      <c r="L41" s="71"/>
      <c r="M41" s="93"/>
      <c r="N41" s="71"/>
      <c r="O41" s="71"/>
      <c r="P41" s="71"/>
      <c r="Q41" s="71"/>
      <c r="R41" s="71"/>
      <c r="S41" s="71"/>
      <c r="T41" s="71"/>
      <c r="U41" s="71"/>
      <c r="V41" s="71"/>
      <c r="W41" s="71"/>
      <c r="X41" s="71"/>
      <c r="Y41" s="71"/>
      <c r="Z41" s="71"/>
      <c r="AA41" s="71"/>
      <c r="AB41" s="71"/>
      <c r="AC41" s="71"/>
      <c r="AD41" s="71"/>
      <c r="AE41" s="71">
        <v>2</v>
      </c>
      <c r="AF41" s="79"/>
      <c r="AG41" s="71"/>
      <c r="AH41" s="71">
        <v>4</v>
      </c>
      <c r="AI41" s="71"/>
      <c r="AJ41" s="71">
        <f t="shared" si="0"/>
        <v>6</v>
      </c>
      <c r="AK41" s="81">
        <f t="shared" si="1"/>
        <v>14304</v>
      </c>
      <c r="AL41" s="93">
        <v>44</v>
      </c>
      <c r="AM41" s="93">
        <f t="shared" si="2"/>
        <v>14304</v>
      </c>
      <c r="AN41" s="202">
        <f t="shared" si="3"/>
        <v>-38</v>
      </c>
      <c r="AO41" s="71"/>
      <c r="AP41" s="202">
        <v>14304</v>
      </c>
      <c r="AQ41" s="220"/>
    </row>
    <row r="42" spans="1:43">
      <c r="A42" s="165">
        <v>92</v>
      </c>
      <c r="B42" s="184" t="s">
        <v>792</v>
      </c>
      <c r="C42" s="179" t="s">
        <v>793</v>
      </c>
      <c r="D42" s="187" t="s">
        <v>1</v>
      </c>
      <c r="E42" s="166">
        <v>7</v>
      </c>
      <c r="F42" s="167">
        <v>5900</v>
      </c>
      <c r="G42" s="167">
        <v>4387</v>
      </c>
      <c r="H42" s="168">
        <v>0.2</v>
      </c>
      <c r="I42" s="169">
        <v>0.40515254237288134</v>
      </c>
      <c r="J42" s="167">
        <v>3509.6</v>
      </c>
      <c r="K42" s="71"/>
      <c r="L42" s="71"/>
      <c r="M42" s="93"/>
      <c r="N42" s="71"/>
      <c r="O42" s="71"/>
      <c r="P42" s="71"/>
      <c r="Q42" s="71"/>
      <c r="R42" s="71"/>
      <c r="S42" s="71"/>
      <c r="T42" s="71"/>
      <c r="U42" s="71"/>
      <c r="V42" s="71"/>
      <c r="W42" s="71"/>
      <c r="X42" s="71"/>
      <c r="Y42" s="71"/>
      <c r="Z42" s="71"/>
      <c r="AA42" s="71"/>
      <c r="AB42" s="71">
        <v>5</v>
      </c>
      <c r="AC42" s="71"/>
      <c r="AD42" s="71"/>
      <c r="AE42" s="71"/>
      <c r="AF42" s="79"/>
      <c r="AG42" s="71"/>
      <c r="AH42" s="71"/>
      <c r="AI42" s="79">
        <v>2</v>
      </c>
      <c r="AJ42" s="71">
        <f t="shared" si="0"/>
        <v>7</v>
      </c>
      <c r="AK42" s="81">
        <f t="shared" si="1"/>
        <v>24567.200000000001</v>
      </c>
      <c r="AL42" s="93">
        <v>7</v>
      </c>
      <c r="AM42" s="93">
        <f t="shared" si="2"/>
        <v>24567.200000000001</v>
      </c>
      <c r="AN42" s="202">
        <f t="shared" si="3"/>
        <v>0</v>
      </c>
      <c r="AO42" s="71"/>
      <c r="AP42" s="202">
        <v>17548</v>
      </c>
      <c r="AQ42" s="220"/>
    </row>
    <row r="43" spans="1:43">
      <c r="A43" s="165">
        <v>93</v>
      </c>
      <c r="B43" s="184" t="s">
        <v>794</v>
      </c>
      <c r="C43" s="179" t="s">
        <v>795</v>
      </c>
      <c r="D43" s="187" t="s">
        <v>1</v>
      </c>
      <c r="E43" s="166">
        <v>66</v>
      </c>
      <c r="F43" s="167">
        <v>7339</v>
      </c>
      <c r="G43" s="167">
        <v>5750</v>
      </c>
      <c r="H43" s="168">
        <v>0.25</v>
      </c>
      <c r="I43" s="169">
        <v>0.41238588363537265</v>
      </c>
      <c r="J43" s="167">
        <v>4312.5</v>
      </c>
      <c r="K43" s="71"/>
      <c r="L43" s="71"/>
      <c r="M43" s="93"/>
      <c r="N43" s="71"/>
      <c r="O43" s="71"/>
      <c r="P43" s="71"/>
      <c r="Q43" s="71"/>
      <c r="R43" s="71"/>
      <c r="S43" s="71"/>
      <c r="T43" s="71"/>
      <c r="U43" s="71"/>
      <c r="V43" s="71"/>
      <c r="W43" s="71"/>
      <c r="X43" s="71"/>
      <c r="Y43" s="71"/>
      <c r="Z43" s="71"/>
      <c r="AA43" s="71"/>
      <c r="AB43" s="71"/>
      <c r="AC43" s="71"/>
      <c r="AD43" s="71">
        <v>4</v>
      </c>
      <c r="AE43" s="71">
        <v>8</v>
      </c>
      <c r="AF43" s="79"/>
      <c r="AG43" s="71"/>
      <c r="AH43" s="71">
        <v>5</v>
      </c>
      <c r="AI43" s="71"/>
      <c r="AJ43" s="71">
        <f t="shared" si="0"/>
        <v>17</v>
      </c>
      <c r="AK43" s="81">
        <f t="shared" si="1"/>
        <v>73312.5</v>
      </c>
      <c r="AL43" s="93">
        <v>66</v>
      </c>
      <c r="AM43" s="93">
        <f t="shared" si="2"/>
        <v>73312.5</v>
      </c>
      <c r="AN43" s="202">
        <f t="shared" si="3"/>
        <v>-49</v>
      </c>
      <c r="AO43" s="71"/>
      <c r="AP43" s="202">
        <v>73312.5</v>
      </c>
      <c r="AQ43" s="220"/>
    </row>
    <row r="44" spans="1:43">
      <c r="A44" s="165">
        <v>94</v>
      </c>
      <c r="B44" s="184" t="s">
        <v>796</v>
      </c>
      <c r="C44" s="179" t="s">
        <v>797</v>
      </c>
      <c r="D44" s="187" t="s">
        <v>1</v>
      </c>
      <c r="E44" s="166">
        <v>123</v>
      </c>
      <c r="F44" s="167">
        <v>10429</v>
      </c>
      <c r="G44" s="167">
        <v>5933</v>
      </c>
      <c r="H44" s="168">
        <v>0.25</v>
      </c>
      <c r="I44" s="169">
        <v>0.57332917825294849</v>
      </c>
      <c r="J44" s="167">
        <v>4449.75</v>
      </c>
      <c r="K44" s="71">
        <v>20</v>
      </c>
      <c r="L44" s="71">
        <v>8</v>
      </c>
      <c r="M44" s="93">
        <v>8</v>
      </c>
      <c r="N44" s="71"/>
      <c r="O44" s="71">
        <v>8</v>
      </c>
      <c r="P44" s="71">
        <v>8</v>
      </c>
      <c r="Q44" s="71">
        <v>8</v>
      </c>
      <c r="R44" s="71">
        <v>8</v>
      </c>
      <c r="S44" s="71">
        <v>8</v>
      </c>
      <c r="T44" s="71">
        <v>8</v>
      </c>
      <c r="U44" s="71">
        <v>8</v>
      </c>
      <c r="V44" s="71">
        <v>8</v>
      </c>
      <c r="W44" s="71">
        <v>4</v>
      </c>
      <c r="X44" s="71">
        <v>4</v>
      </c>
      <c r="Y44" s="71">
        <v>4</v>
      </c>
      <c r="Z44" s="71">
        <v>8</v>
      </c>
      <c r="AA44" s="71">
        <v>4</v>
      </c>
      <c r="AB44" s="71"/>
      <c r="AC44" s="71">
        <v>10</v>
      </c>
      <c r="AD44" s="71">
        <v>5</v>
      </c>
      <c r="AE44" s="71">
        <v>8</v>
      </c>
      <c r="AF44" s="79"/>
      <c r="AG44" s="71"/>
      <c r="AH44" s="71">
        <v>7</v>
      </c>
      <c r="AI44" s="71"/>
      <c r="AJ44" s="71">
        <f t="shared" si="0"/>
        <v>154</v>
      </c>
      <c r="AK44" s="81">
        <f t="shared" si="1"/>
        <v>685261.5</v>
      </c>
      <c r="AL44" s="93">
        <v>123</v>
      </c>
      <c r="AM44" s="93">
        <f t="shared" si="2"/>
        <v>685261.5</v>
      </c>
      <c r="AN44" s="219">
        <f t="shared" si="3"/>
        <v>31</v>
      </c>
      <c r="AO44" s="203">
        <f>+F44*AN44</f>
        <v>323299</v>
      </c>
      <c r="AP44" s="202">
        <v>870618.25</v>
      </c>
      <c r="AQ44" s="220">
        <f t="shared" si="4"/>
        <v>0</v>
      </c>
    </row>
    <row r="45" spans="1:43">
      <c r="A45" s="165">
        <v>96</v>
      </c>
      <c r="B45" s="184" t="s">
        <v>800</v>
      </c>
      <c r="C45" s="179" t="s">
        <v>783</v>
      </c>
      <c r="D45" s="187" t="s">
        <v>1</v>
      </c>
      <c r="E45" s="166">
        <v>41</v>
      </c>
      <c r="F45" s="167">
        <v>9752</v>
      </c>
      <c r="G45" s="167">
        <v>3337</v>
      </c>
      <c r="H45" s="168">
        <v>0.20000000000000004</v>
      </c>
      <c r="I45" s="169">
        <v>0.72625102543068087</v>
      </c>
      <c r="J45" s="167">
        <v>2669.6</v>
      </c>
      <c r="K45" s="71"/>
      <c r="L45" s="71"/>
      <c r="M45" s="93"/>
      <c r="N45" s="71"/>
      <c r="O45" s="71"/>
      <c r="P45" s="71"/>
      <c r="Q45" s="71"/>
      <c r="R45" s="71"/>
      <c r="S45" s="71"/>
      <c r="T45" s="71"/>
      <c r="U45" s="71"/>
      <c r="V45" s="71"/>
      <c r="W45" s="71"/>
      <c r="X45" s="71"/>
      <c r="Y45" s="71"/>
      <c r="Z45" s="71"/>
      <c r="AA45" s="71"/>
      <c r="AB45" s="71">
        <v>5</v>
      </c>
      <c r="AC45" s="71"/>
      <c r="AD45" s="71">
        <v>5</v>
      </c>
      <c r="AE45" s="71">
        <v>10</v>
      </c>
      <c r="AF45" s="79"/>
      <c r="AG45" s="71"/>
      <c r="AH45" s="71">
        <v>2</v>
      </c>
      <c r="AI45" s="71"/>
      <c r="AJ45" s="71">
        <f t="shared" si="0"/>
        <v>22</v>
      </c>
      <c r="AK45" s="81">
        <f t="shared" si="1"/>
        <v>58731.199999999997</v>
      </c>
      <c r="AL45" s="93">
        <v>41</v>
      </c>
      <c r="AM45" s="93">
        <f t="shared" si="2"/>
        <v>58731.199999999997</v>
      </c>
      <c r="AN45" s="202">
        <f t="shared" si="3"/>
        <v>-19</v>
      </c>
      <c r="AO45" s="71"/>
      <c r="AP45" s="202">
        <v>58731.199999999997</v>
      </c>
      <c r="AQ45" s="220"/>
    </row>
    <row r="46" spans="1:43">
      <c r="A46" s="165">
        <v>98</v>
      </c>
      <c r="B46" s="184" t="s">
        <v>803</v>
      </c>
      <c r="C46" s="179" t="s">
        <v>804</v>
      </c>
      <c r="D46" s="187" t="s">
        <v>1</v>
      </c>
      <c r="E46" s="166">
        <v>47</v>
      </c>
      <c r="F46" s="167">
        <v>6630</v>
      </c>
      <c r="G46" s="167">
        <v>2904</v>
      </c>
      <c r="H46" s="168">
        <v>0.20000000000000007</v>
      </c>
      <c r="I46" s="169">
        <v>0.64959276018099543</v>
      </c>
      <c r="J46" s="167">
        <v>2323.1999999999998</v>
      </c>
      <c r="K46" s="71"/>
      <c r="L46" s="71"/>
      <c r="M46" s="93"/>
      <c r="N46" s="71"/>
      <c r="O46" s="71"/>
      <c r="P46" s="71"/>
      <c r="Q46" s="71"/>
      <c r="R46" s="71"/>
      <c r="S46" s="71"/>
      <c r="T46" s="71"/>
      <c r="U46" s="71"/>
      <c r="V46" s="71"/>
      <c r="W46" s="71"/>
      <c r="X46" s="71"/>
      <c r="Y46" s="71"/>
      <c r="Z46" s="71"/>
      <c r="AA46" s="71"/>
      <c r="AB46" s="71">
        <v>5</v>
      </c>
      <c r="AC46" s="71"/>
      <c r="AD46" s="71"/>
      <c r="AE46" s="71">
        <v>8</v>
      </c>
      <c r="AF46" s="79">
        <v>5</v>
      </c>
      <c r="AG46" s="71"/>
      <c r="AH46" s="71">
        <v>10</v>
      </c>
      <c r="AI46" s="71"/>
      <c r="AJ46" s="71">
        <f t="shared" si="0"/>
        <v>28</v>
      </c>
      <c r="AK46" s="81">
        <f t="shared" si="1"/>
        <v>65049.599999999991</v>
      </c>
      <c r="AL46" s="93">
        <v>47</v>
      </c>
      <c r="AM46" s="93">
        <f t="shared" si="2"/>
        <v>65049.599999999991</v>
      </c>
      <c r="AN46" s="202">
        <f t="shared" si="3"/>
        <v>-19</v>
      </c>
      <c r="AO46" s="71"/>
      <c r="AP46" s="202">
        <v>53433.599999999999</v>
      </c>
      <c r="AQ46" s="220"/>
    </row>
    <row r="47" spans="1:43">
      <c r="A47" s="165">
        <v>99</v>
      </c>
      <c r="B47" s="184" t="s">
        <v>805</v>
      </c>
      <c r="C47" s="179" t="s">
        <v>806</v>
      </c>
      <c r="D47" s="187" t="s">
        <v>1</v>
      </c>
      <c r="E47" s="166">
        <v>91</v>
      </c>
      <c r="F47" s="167">
        <v>22396</v>
      </c>
      <c r="G47" s="167">
        <v>13170</v>
      </c>
      <c r="H47" s="168">
        <v>0.25</v>
      </c>
      <c r="I47" s="169">
        <v>0.55896142168244323</v>
      </c>
      <c r="J47" s="167">
        <v>9877.5</v>
      </c>
      <c r="K47" s="71">
        <v>20</v>
      </c>
      <c r="L47" s="71">
        <v>5</v>
      </c>
      <c r="M47" s="93">
        <v>5</v>
      </c>
      <c r="N47" s="71"/>
      <c r="O47" s="71">
        <v>5</v>
      </c>
      <c r="P47" s="71">
        <v>5</v>
      </c>
      <c r="Q47" s="71">
        <v>5</v>
      </c>
      <c r="R47" s="71">
        <v>5</v>
      </c>
      <c r="S47" s="71">
        <v>5</v>
      </c>
      <c r="T47" s="71">
        <v>5</v>
      </c>
      <c r="U47" s="71">
        <v>5</v>
      </c>
      <c r="V47" s="71"/>
      <c r="W47" s="71">
        <v>5</v>
      </c>
      <c r="X47" s="71">
        <v>5</v>
      </c>
      <c r="Y47" s="71">
        <v>5</v>
      </c>
      <c r="Z47" s="71">
        <v>5</v>
      </c>
      <c r="AA47" s="71">
        <v>5</v>
      </c>
      <c r="AB47" s="71"/>
      <c r="AC47" s="71"/>
      <c r="AD47" s="71">
        <v>5</v>
      </c>
      <c r="AE47" s="71">
        <v>10</v>
      </c>
      <c r="AF47" s="79"/>
      <c r="AG47" s="71"/>
      <c r="AH47" s="71">
        <v>10</v>
      </c>
      <c r="AI47" s="71"/>
      <c r="AJ47" s="71">
        <f t="shared" si="0"/>
        <v>115</v>
      </c>
      <c r="AK47" s="81">
        <f t="shared" si="1"/>
        <v>1135912.5</v>
      </c>
      <c r="AL47" s="93">
        <v>91</v>
      </c>
      <c r="AM47" s="93">
        <f t="shared" si="2"/>
        <v>1135912.5</v>
      </c>
      <c r="AN47" s="219">
        <f t="shared" si="3"/>
        <v>24</v>
      </c>
      <c r="AO47" s="203">
        <f>+F47*AN47</f>
        <v>537504</v>
      </c>
      <c r="AP47" s="202">
        <v>1436356.5</v>
      </c>
      <c r="AQ47" s="220">
        <f t="shared" si="4"/>
        <v>0</v>
      </c>
    </row>
    <row r="48" spans="1:43">
      <c r="A48" s="165">
        <v>100</v>
      </c>
      <c r="B48" s="184" t="s">
        <v>807</v>
      </c>
      <c r="C48" s="179" t="s">
        <v>808</v>
      </c>
      <c r="D48" s="187" t="s">
        <v>1</v>
      </c>
      <c r="E48" s="166">
        <v>106</v>
      </c>
      <c r="F48" s="167">
        <v>22396</v>
      </c>
      <c r="G48" s="167">
        <v>13170</v>
      </c>
      <c r="H48" s="168">
        <v>0.25</v>
      </c>
      <c r="I48" s="169">
        <v>0.55896142168244323</v>
      </c>
      <c r="J48" s="167">
        <v>9877.5</v>
      </c>
      <c r="K48" s="71"/>
      <c r="L48" s="71">
        <v>5</v>
      </c>
      <c r="M48" s="93">
        <v>5</v>
      </c>
      <c r="N48" s="71"/>
      <c r="O48" s="71">
        <v>5</v>
      </c>
      <c r="P48" s="71">
        <v>5</v>
      </c>
      <c r="Q48" s="71">
        <v>5</v>
      </c>
      <c r="R48" s="71">
        <v>5</v>
      </c>
      <c r="S48" s="71">
        <v>5</v>
      </c>
      <c r="T48" s="71">
        <v>5</v>
      </c>
      <c r="U48" s="71">
        <v>5</v>
      </c>
      <c r="V48" s="71"/>
      <c r="W48" s="71">
        <v>5</v>
      </c>
      <c r="X48" s="71">
        <v>5</v>
      </c>
      <c r="Y48" s="71">
        <v>5</v>
      </c>
      <c r="Z48" s="71">
        <v>5</v>
      </c>
      <c r="AA48" s="71">
        <v>5</v>
      </c>
      <c r="AB48" s="71"/>
      <c r="AC48" s="71"/>
      <c r="AD48" s="71">
        <v>5</v>
      </c>
      <c r="AE48" s="71">
        <v>10</v>
      </c>
      <c r="AF48" s="79"/>
      <c r="AG48" s="71"/>
      <c r="AH48" s="71">
        <v>12</v>
      </c>
      <c r="AI48" s="71"/>
      <c r="AJ48" s="71">
        <f t="shared" si="0"/>
        <v>97</v>
      </c>
      <c r="AK48" s="81">
        <f t="shared" si="1"/>
        <v>958117.5</v>
      </c>
      <c r="AL48" s="93">
        <v>106</v>
      </c>
      <c r="AM48" s="93">
        <f t="shared" si="2"/>
        <v>958117.5</v>
      </c>
      <c r="AN48" s="202">
        <f t="shared" si="3"/>
        <v>-9</v>
      </c>
      <c r="AO48" s="71"/>
      <c r="AP48" s="202">
        <v>958117.5</v>
      </c>
      <c r="AQ48" s="220"/>
    </row>
    <row r="49" spans="1:43">
      <c r="A49" s="165">
        <v>101</v>
      </c>
      <c r="B49" s="184" t="s">
        <v>809</v>
      </c>
      <c r="C49" s="179" t="s">
        <v>810</v>
      </c>
      <c r="D49" s="187" t="s">
        <v>1</v>
      </c>
      <c r="E49" s="166">
        <v>2</v>
      </c>
      <c r="F49" s="167">
        <v>36887</v>
      </c>
      <c r="G49" s="167">
        <v>16189</v>
      </c>
      <c r="H49" s="168">
        <v>0.19999999999999996</v>
      </c>
      <c r="I49" s="169">
        <v>0.64889527475804476</v>
      </c>
      <c r="J49" s="167">
        <v>12951.2</v>
      </c>
      <c r="K49" s="71"/>
      <c r="L49" s="71"/>
      <c r="M49" s="93"/>
      <c r="N49" s="71"/>
      <c r="O49" s="71"/>
      <c r="P49" s="71"/>
      <c r="Q49" s="71"/>
      <c r="R49" s="71"/>
      <c r="S49" s="71"/>
      <c r="T49" s="71"/>
      <c r="U49" s="71"/>
      <c r="V49" s="71"/>
      <c r="W49" s="71"/>
      <c r="X49" s="71"/>
      <c r="Y49" s="71"/>
      <c r="Z49" s="71"/>
      <c r="AA49" s="71"/>
      <c r="AB49" s="71">
        <v>4</v>
      </c>
      <c r="AC49" s="71"/>
      <c r="AD49" s="71"/>
      <c r="AE49" s="71">
        <v>10</v>
      </c>
      <c r="AF49" s="79"/>
      <c r="AG49" s="71"/>
      <c r="AH49" s="71">
        <v>3</v>
      </c>
      <c r="AI49" s="71"/>
      <c r="AJ49" s="71">
        <f t="shared" si="0"/>
        <v>17</v>
      </c>
      <c r="AK49" s="81">
        <f t="shared" si="1"/>
        <v>220170.40000000002</v>
      </c>
      <c r="AL49" s="93">
        <v>2</v>
      </c>
      <c r="AM49" s="93">
        <f t="shared" si="2"/>
        <v>220170.40000000002</v>
      </c>
      <c r="AN49" s="219">
        <f t="shared" si="3"/>
        <v>15</v>
      </c>
      <c r="AO49" s="203">
        <f>+F49*AN49</f>
        <v>553305</v>
      </c>
      <c r="AP49" s="202">
        <v>579207.4</v>
      </c>
      <c r="AQ49" s="220">
        <f t="shared" si="4"/>
        <v>0</v>
      </c>
    </row>
    <row r="50" spans="1:43">
      <c r="A50" s="165">
        <v>102</v>
      </c>
      <c r="B50" s="184" t="s">
        <v>811</v>
      </c>
      <c r="C50" s="179" t="s">
        <v>812</v>
      </c>
      <c r="D50" s="187" t="s">
        <v>1</v>
      </c>
      <c r="E50" s="166">
        <v>2</v>
      </c>
      <c r="F50" s="167">
        <v>36887</v>
      </c>
      <c r="G50" s="167">
        <v>16189</v>
      </c>
      <c r="H50" s="168">
        <v>0.19999999999999996</v>
      </c>
      <c r="I50" s="169">
        <v>0.64889527475804476</v>
      </c>
      <c r="J50" s="167">
        <v>12951.2</v>
      </c>
      <c r="K50" s="71"/>
      <c r="L50" s="71"/>
      <c r="M50" s="93"/>
      <c r="N50" s="71"/>
      <c r="O50" s="71"/>
      <c r="P50" s="71"/>
      <c r="Q50" s="71"/>
      <c r="R50" s="71"/>
      <c r="S50" s="71"/>
      <c r="T50" s="71"/>
      <c r="U50" s="71"/>
      <c r="V50" s="71"/>
      <c r="W50" s="71"/>
      <c r="X50" s="71"/>
      <c r="Y50" s="71"/>
      <c r="Z50" s="71"/>
      <c r="AA50" s="71"/>
      <c r="AB50" s="71"/>
      <c r="AC50" s="71"/>
      <c r="AD50" s="71"/>
      <c r="AE50" s="71">
        <v>10</v>
      </c>
      <c r="AF50" s="79"/>
      <c r="AG50" s="71"/>
      <c r="AH50" s="71"/>
      <c r="AI50" s="71"/>
      <c r="AJ50" s="71">
        <f t="shared" si="0"/>
        <v>10</v>
      </c>
      <c r="AK50" s="81">
        <f t="shared" si="1"/>
        <v>129512</v>
      </c>
      <c r="AL50" s="93">
        <v>2</v>
      </c>
      <c r="AM50" s="93">
        <f t="shared" si="2"/>
        <v>129512</v>
      </c>
      <c r="AN50" s="219">
        <f t="shared" si="3"/>
        <v>8</v>
      </c>
      <c r="AO50" s="203">
        <f>+F50*AN50</f>
        <v>295096</v>
      </c>
      <c r="AP50" s="202">
        <v>320998.40000000002</v>
      </c>
      <c r="AQ50" s="220">
        <f t="shared" si="4"/>
        <v>0</v>
      </c>
    </row>
    <row r="51" spans="1:43">
      <c r="A51" s="165">
        <v>106</v>
      </c>
      <c r="B51" s="190" t="s">
        <v>819</v>
      </c>
      <c r="C51" s="181" t="s">
        <v>820</v>
      </c>
      <c r="D51" s="187" t="s">
        <v>821</v>
      </c>
      <c r="E51" s="171">
        <v>466</v>
      </c>
      <c r="F51" s="167">
        <v>1309</v>
      </c>
      <c r="G51" s="167">
        <v>597</v>
      </c>
      <c r="H51" s="168">
        <v>0.25</v>
      </c>
      <c r="I51" s="169">
        <v>0.65794499618029034</v>
      </c>
      <c r="J51" s="167">
        <v>447.75</v>
      </c>
      <c r="K51" s="71">
        <v>50</v>
      </c>
      <c r="L51" s="71">
        <v>15</v>
      </c>
      <c r="M51" s="93">
        <v>15</v>
      </c>
      <c r="N51" s="71"/>
      <c r="O51" s="71">
        <v>15</v>
      </c>
      <c r="P51" s="71">
        <v>15</v>
      </c>
      <c r="Q51" s="71">
        <v>15</v>
      </c>
      <c r="R51" s="71">
        <v>10</v>
      </c>
      <c r="S51" s="71">
        <v>15</v>
      </c>
      <c r="T51" s="79">
        <v>15</v>
      </c>
      <c r="U51" s="71">
        <v>15</v>
      </c>
      <c r="V51" s="71">
        <v>10</v>
      </c>
      <c r="W51" s="71">
        <v>10</v>
      </c>
      <c r="X51" s="71">
        <v>10</v>
      </c>
      <c r="Y51" s="71">
        <v>10</v>
      </c>
      <c r="Z51" s="71">
        <v>15</v>
      </c>
      <c r="AA51" s="71">
        <v>10</v>
      </c>
      <c r="AB51" s="71">
        <v>30</v>
      </c>
      <c r="AC51" s="71">
        <v>15</v>
      </c>
      <c r="AD51" s="71">
        <v>6</v>
      </c>
      <c r="AE51" s="71">
        <v>25</v>
      </c>
      <c r="AF51" s="79"/>
      <c r="AG51" s="71">
        <v>15</v>
      </c>
      <c r="AH51" s="71">
        <v>50</v>
      </c>
      <c r="AI51" s="79">
        <v>3</v>
      </c>
      <c r="AJ51" s="71">
        <f t="shared" si="0"/>
        <v>389</v>
      </c>
      <c r="AK51" s="81">
        <f t="shared" si="1"/>
        <v>174174.75</v>
      </c>
      <c r="AL51" s="93">
        <v>466</v>
      </c>
      <c r="AM51" s="93">
        <f t="shared" si="2"/>
        <v>174174.75</v>
      </c>
      <c r="AN51" s="202">
        <f t="shared" si="3"/>
        <v>-77</v>
      </c>
      <c r="AO51" s="71"/>
      <c r="AP51" s="202">
        <v>172831.5</v>
      </c>
      <c r="AQ51" s="220"/>
    </row>
    <row r="52" spans="1:43">
      <c r="A52" s="165">
        <v>112</v>
      </c>
      <c r="B52" s="190" t="s">
        <v>832</v>
      </c>
      <c r="C52" s="183" t="s">
        <v>833</v>
      </c>
      <c r="D52" s="187" t="s">
        <v>821</v>
      </c>
      <c r="E52" s="166">
        <v>246</v>
      </c>
      <c r="F52" s="167">
        <v>3551</v>
      </c>
      <c r="G52" s="167">
        <v>1335</v>
      </c>
      <c r="H52" s="168">
        <v>0.25</v>
      </c>
      <c r="I52" s="169">
        <v>0.71803717262742883</v>
      </c>
      <c r="J52" s="167">
        <v>1001.25</v>
      </c>
      <c r="K52" s="71">
        <v>35</v>
      </c>
      <c r="L52" s="71">
        <v>15</v>
      </c>
      <c r="M52" s="93">
        <v>15</v>
      </c>
      <c r="N52" s="71"/>
      <c r="O52" s="71">
        <v>15</v>
      </c>
      <c r="P52" s="71">
        <v>15</v>
      </c>
      <c r="Q52" s="71">
        <v>15</v>
      </c>
      <c r="R52" s="71">
        <v>10</v>
      </c>
      <c r="S52" s="71">
        <v>15</v>
      </c>
      <c r="T52" s="71">
        <v>15</v>
      </c>
      <c r="U52" s="71">
        <v>15</v>
      </c>
      <c r="V52" s="71"/>
      <c r="W52" s="71">
        <v>10</v>
      </c>
      <c r="X52" s="71">
        <v>10</v>
      </c>
      <c r="Y52" s="71">
        <v>10</v>
      </c>
      <c r="Z52" s="71">
        <v>15</v>
      </c>
      <c r="AA52" s="71">
        <v>10</v>
      </c>
      <c r="AB52" s="71">
        <v>10</v>
      </c>
      <c r="AC52" s="71"/>
      <c r="AD52" s="71">
        <v>5</v>
      </c>
      <c r="AE52" s="71"/>
      <c r="AF52" s="79"/>
      <c r="AG52" s="71">
        <v>15</v>
      </c>
      <c r="AH52" s="71">
        <v>20</v>
      </c>
      <c r="AI52" s="79"/>
      <c r="AJ52" s="71">
        <f t="shared" si="0"/>
        <v>270</v>
      </c>
      <c r="AK52" s="81">
        <f t="shared" si="1"/>
        <v>270337.5</v>
      </c>
      <c r="AL52" s="93">
        <v>246</v>
      </c>
      <c r="AM52" s="93">
        <f t="shared" si="2"/>
        <v>270337.5</v>
      </c>
      <c r="AN52" s="219">
        <f t="shared" si="3"/>
        <v>24</v>
      </c>
      <c r="AO52" s="203">
        <f>+F52*AN52</f>
        <v>85224</v>
      </c>
      <c r="AP52" s="202">
        <v>331531.5</v>
      </c>
      <c r="AQ52" s="220">
        <f t="shared" si="4"/>
        <v>0</v>
      </c>
    </row>
    <row r="53" spans="1:43">
      <c r="A53" s="165">
        <v>118</v>
      </c>
      <c r="B53" s="190" t="s">
        <v>844</v>
      </c>
      <c r="C53" s="183" t="s">
        <v>845</v>
      </c>
      <c r="D53" s="187" t="s">
        <v>821</v>
      </c>
      <c r="E53" s="171">
        <v>391</v>
      </c>
      <c r="F53" s="167">
        <v>4813</v>
      </c>
      <c r="G53" s="167">
        <v>1545</v>
      </c>
      <c r="H53" s="168">
        <v>0.25</v>
      </c>
      <c r="I53" s="169">
        <v>0.75924579264491998</v>
      </c>
      <c r="J53" s="167">
        <v>1158.75</v>
      </c>
      <c r="K53" s="71">
        <v>50</v>
      </c>
      <c r="L53" s="71">
        <v>20</v>
      </c>
      <c r="M53" s="93">
        <v>20</v>
      </c>
      <c r="N53" s="71"/>
      <c r="O53" s="71">
        <v>20</v>
      </c>
      <c r="P53" s="71">
        <v>20</v>
      </c>
      <c r="Q53" s="71">
        <v>20</v>
      </c>
      <c r="R53" s="71">
        <v>15</v>
      </c>
      <c r="S53" s="71">
        <v>20</v>
      </c>
      <c r="T53" s="71">
        <v>20</v>
      </c>
      <c r="U53" s="71">
        <v>20</v>
      </c>
      <c r="V53" s="71">
        <v>15</v>
      </c>
      <c r="W53" s="71">
        <v>10</v>
      </c>
      <c r="X53" s="71">
        <v>10</v>
      </c>
      <c r="Y53" s="71">
        <v>10</v>
      </c>
      <c r="Z53" s="71">
        <v>20</v>
      </c>
      <c r="AA53" s="71">
        <v>10</v>
      </c>
      <c r="AB53" s="71">
        <v>5</v>
      </c>
      <c r="AC53" s="71">
        <v>15</v>
      </c>
      <c r="AD53" s="71">
        <v>6</v>
      </c>
      <c r="AE53" s="71">
        <v>40</v>
      </c>
      <c r="AF53" s="79"/>
      <c r="AG53" s="71"/>
      <c r="AH53" s="71">
        <v>40</v>
      </c>
      <c r="AI53" s="79"/>
      <c r="AJ53" s="71">
        <f t="shared" si="0"/>
        <v>406</v>
      </c>
      <c r="AK53" s="81">
        <f t="shared" si="1"/>
        <v>470452.5</v>
      </c>
      <c r="AL53" s="93">
        <v>391</v>
      </c>
      <c r="AM53" s="93">
        <f t="shared" si="2"/>
        <v>470452.5</v>
      </c>
      <c r="AN53" s="219">
        <f t="shared" si="3"/>
        <v>15</v>
      </c>
      <c r="AO53" s="203">
        <f>+F53*AN53</f>
        <v>72195</v>
      </c>
      <c r="AP53" s="202">
        <v>525266.25</v>
      </c>
      <c r="AQ53" s="220">
        <f t="shared" si="4"/>
        <v>0</v>
      </c>
    </row>
    <row r="54" spans="1:43">
      <c r="A54" s="165">
        <v>120</v>
      </c>
      <c r="B54" s="190" t="s">
        <v>848</v>
      </c>
      <c r="C54" s="183" t="s">
        <v>849</v>
      </c>
      <c r="D54" s="187" t="s">
        <v>821</v>
      </c>
      <c r="E54" s="171">
        <v>545</v>
      </c>
      <c r="F54" s="167">
        <v>4903</v>
      </c>
      <c r="G54" s="167">
        <v>1633</v>
      </c>
      <c r="H54" s="168">
        <v>0.25</v>
      </c>
      <c r="I54" s="169">
        <v>0.75020395676116669</v>
      </c>
      <c r="J54" s="167">
        <v>1224.75</v>
      </c>
      <c r="K54" s="71">
        <v>30</v>
      </c>
      <c r="L54" s="71">
        <v>12</v>
      </c>
      <c r="M54" s="93">
        <v>12</v>
      </c>
      <c r="N54" s="71"/>
      <c r="O54" s="71">
        <v>12</v>
      </c>
      <c r="P54" s="79">
        <v>12</v>
      </c>
      <c r="Q54" s="71">
        <v>12</v>
      </c>
      <c r="R54" s="71">
        <v>10</v>
      </c>
      <c r="S54" s="71">
        <v>12</v>
      </c>
      <c r="T54" s="71">
        <v>12</v>
      </c>
      <c r="U54" s="71">
        <v>12</v>
      </c>
      <c r="V54" s="71">
        <v>10</v>
      </c>
      <c r="W54" s="71">
        <v>6</v>
      </c>
      <c r="X54" s="71">
        <v>6</v>
      </c>
      <c r="Y54" s="71">
        <v>6</v>
      </c>
      <c r="Z54" s="71">
        <v>12</v>
      </c>
      <c r="AA54" s="71">
        <v>6</v>
      </c>
      <c r="AB54" s="71">
        <v>5</v>
      </c>
      <c r="AC54" s="71"/>
      <c r="AD54" s="71">
        <v>6</v>
      </c>
      <c r="AE54" s="71"/>
      <c r="AF54" s="79"/>
      <c r="AG54" s="71"/>
      <c r="AH54" s="71">
        <v>20</v>
      </c>
      <c r="AI54" s="79"/>
      <c r="AJ54" s="71">
        <f t="shared" si="0"/>
        <v>213</v>
      </c>
      <c r="AK54" s="81">
        <f t="shared" si="1"/>
        <v>260871.75</v>
      </c>
      <c r="AL54" s="93">
        <v>545</v>
      </c>
      <c r="AM54" s="93">
        <f t="shared" si="2"/>
        <v>260871.75</v>
      </c>
      <c r="AN54" s="202">
        <f t="shared" si="3"/>
        <v>-332</v>
      </c>
      <c r="AO54" s="71"/>
      <c r="AP54" s="202">
        <v>260871.75</v>
      </c>
      <c r="AQ54" s="220"/>
    </row>
    <row r="55" spans="1:43" s="152" customFormat="1" ht="17.45" customHeight="1">
      <c r="A55" s="209">
        <v>124</v>
      </c>
      <c r="B55" s="210" t="s">
        <v>856</v>
      </c>
      <c r="C55" s="217" t="s">
        <v>857</v>
      </c>
      <c r="D55" s="211" t="s">
        <v>821</v>
      </c>
      <c r="E55" s="212"/>
      <c r="F55" s="213">
        <v>6909</v>
      </c>
      <c r="G55" s="213"/>
      <c r="H55" s="214"/>
      <c r="I55" s="215"/>
      <c r="J55" s="213"/>
      <c r="K55" s="79"/>
      <c r="L55" s="79"/>
      <c r="M55" s="200"/>
      <c r="N55" s="79"/>
      <c r="O55" s="79"/>
      <c r="P55" s="79"/>
      <c r="Q55" s="79"/>
      <c r="R55" s="79"/>
      <c r="S55" s="79"/>
      <c r="T55" s="79"/>
      <c r="U55" s="79"/>
      <c r="V55" s="79"/>
      <c r="W55" s="79"/>
      <c r="X55" s="79"/>
      <c r="Y55" s="79"/>
      <c r="Z55" s="79"/>
      <c r="AA55" s="79"/>
      <c r="AB55" s="79"/>
      <c r="AC55" s="79"/>
      <c r="AD55" s="79"/>
      <c r="AE55" s="79"/>
      <c r="AF55" s="79"/>
      <c r="AG55" s="79"/>
      <c r="AH55" s="79"/>
      <c r="AI55" s="79"/>
      <c r="AJ55" s="71">
        <f t="shared" si="0"/>
        <v>0</v>
      </c>
      <c r="AK55" s="81">
        <f t="shared" si="1"/>
        <v>0</v>
      </c>
      <c r="AL55" s="200"/>
      <c r="AM55" s="93">
        <f t="shared" si="2"/>
        <v>0</v>
      </c>
      <c r="AN55" s="202">
        <f t="shared" si="3"/>
        <v>0</v>
      </c>
      <c r="AO55" s="79"/>
      <c r="AP55" s="216"/>
      <c r="AQ55" s="220"/>
    </row>
    <row r="56" spans="1:43">
      <c r="A56" s="165">
        <v>125</v>
      </c>
      <c r="B56" s="191" t="s">
        <v>858</v>
      </c>
      <c r="C56" s="182" t="s">
        <v>859</v>
      </c>
      <c r="D56" s="187" t="s">
        <v>821</v>
      </c>
      <c r="E56" s="166">
        <v>409</v>
      </c>
      <c r="F56" s="167">
        <v>7034</v>
      </c>
      <c r="G56" s="167">
        <v>3055</v>
      </c>
      <c r="H56" s="168">
        <v>0.25</v>
      </c>
      <c r="I56" s="169">
        <v>0.67426073357975547</v>
      </c>
      <c r="J56" s="167">
        <v>2291.25</v>
      </c>
      <c r="K56" s="71">
        <v>40</v>
      </c>
      <c r="L56" s="96">
        <v>8</v>
      </c>
      <c r="M56" s="193">
        <v>8</v>
      </c>
      <c r="N56" s="71"/>
      <c r="O56" s="96">
        <v>8</v>
      </c>
      <c r="P56" s="96">
        <v>8</v>
      </c>
      <c r="Q56" s="96">
        <v>8</v>
      </c>
      <c r="R56" s="96">
        <v>8</v>
      </c>
      <c r="S56" s="96">
        <v>8</v>
      </c>
      <c r="T56" s="96">
        <v>8</v>
      </c>
      <c r="U56" s="96">
        <v>8</v>
      </c>
      <c r="V56" s="96">
        <v>8</v>
      </c>
      <c r="W56" s="96">
        <v>4</v>
      </c>
      <c r="X56" s="96">
        <v>4</v>
      </c>
      <c r="Y56" s="96">
        <v>4</v>
      </c>
      <c r="Z56" s="96">
        <v>8</v>
      </c>
      <c r="AA56" s="96">
        <v>4</v>
      </c>
      <c r="AB56" s="96">
        <v>5</v>
      </c>
      <c r="AC56" s="96">
        <v>10</v>
      </c>
      <c r="AD56" s="96">
        <v>5</v>
      </c>
      <c r="AE56" s="96">
        <v>30</v>
      </c>
      <c r="AF56" s="79"/>
      <c r="AG56" s="71"/>
      <c r="AH56" s="96">
        <v>30</v>
      </c>
      <c r="AI56" s="79">
        <v>5</v>
      </c>
      <c r="AJ56" s="96" t="s">
        <v>1401</v>
      </c>
      <c r="AK56" s="204"/>
      <c r="AL56" s="193">
        <v>409</v>
      </c>
      <c r="AM56" s="193"/>
      <c r="AN56" s="208"/>
      <c r="AO56" s="71"/>
      <c r="AP56" s="202">
        <v>0</v>
      </c>
      <c r="AQ56" s="220"/>
    </row>
    <row r="57" spans="1:43" ht="18.600000000000001" customHeight="1">
      <c r="A57" s="165">
        <v>126</v>
      </c>
      <c r="B57" s="191" t="s">
        <v>860</v>
      </c>
      <c r="C57" s="218" t="s">
        <v>861</v>
      </c>
      <c r="D57" s="187" t="s">
        <v>821</v>
      </c>
      <c r="E57" s="166"/>
      <c r="F57" s="167">
        <v>7034</v>
      </c>
      <c r="G57" s="167"/>
      <c r="H57" s="168"/>
      <c r="I57" s="169"/>
      <c r="J57" s="167"/>
      <c r="K57" s="71"/>
      <c r="L57" s="96"/>
      <c r="M57" s="193"/>
      <c r="N57" s="71"/>
      <c r="O57" s="96"/>
      <c r="P57" s="96"/>
      <c r="Q57" s="96"/>
      <c r="R57" s="96"/>
      <c r="S57" s="96"/>
      <c r="T57" s="96"/>
      <c r="U57" s="96"/>
      <c r="V57" s="96"/>
      <c r="W57" s="96"/>
      <c r="X57" s="96"/>
      <c r="Y57" s="96"/>
      <c r="Z57" s="96"/>
      <c r="AA57" s="96"/>
      <c r="AB57" s="96"/>
      <c r="AC57" s="96"/>
      <c r="AD57" s="96"/>
      <c r="AE57" s="96"/>
      <c r="AF57" s="79"/>
      <c r="AG57" s="71"/>
      <c r="AH57" s="96"/>
      <c r="AI57" s="79"/>
      <c r="AJ57" s="71">
        <f t="shared" si="0"/>
        <v>0</v>
      </c>
      <c r="AK57" s="81">
        <f t="shared" si="1"/>
        <v>0</v>
      </c>
      <c r="AL57" s="93"/>
      <c r="AM57" s="93">
        <f t="shared" si="2"/>
        <v>0</v>
      </c>
      <c r="AN57" s="202">
        <f t="shared" si="3"/>
        <v>0</v>
      </c>
      <c r="AO57" s="71"/>
      <c r="AP57" s="202"/>
      <c r="AQ57" s="220"/>
    </row>
    <row r="58" spans="1:43" ht="15" customHeight="1">
      <c r="A58" s="165">
        <v>127</v>
      </c>
      <c r="B58" s="191" t="s">
        <v>862</v>
      </c>
      <c r="C58" s="182" t="s">
        <v>863</v>
      </c>
      <c r="D58" s="187" t="s">
        <v>821</v>
      </c>
      <c r="E58" s="166">
        <v>366</v>
      </c>
      <c r="F58" s="167">
        <v>7602</v>
      </c>
      <c r="G58" s="167">
        <v>2331</v>
      </c>
      <c r="H58" s="168">
        <v>0.25</v>
      </c>
      <c r="I58" s="169">
        <v>0.7700276243093922</v>
      </c>
      <c r="J58" s="167">
        <v>1748.25</v>
      </c>
      <c r="K58" s="71">
        <v>30</v>
      </c>
      <c r="L58" s="96">
        <v>8</v>
      </c>
      <c r="M58" s="193">
        <v>8</v>
      </c>
      <c r="N58" s="71"/>
      <c r="O58" s="96">
        <v>8</v>
      </c>
      <c r="P58" s="96">
        <v>8</v>
      </c>
      <c r="Q58" s="96">
        <v>8</v>
      </c>
      <c r="R58" s="96">
        <v>8</v>
      </c>
      <c r="S58" s="96">
        <v>8</v>
      </c>
      <c r="T58" s="96">
        <v>8</v>
      </c>
      <c r="U58" s="96">
        <v>8</v>
      </c>
      <c r="V58" s="96">
        <v>8</v>
      </c>
      <c r="W58" s="96">
        <v>4</v>
      </c>
      <c r="X58" s="96">
        <v>4</v>
      </c>
      <c r="Y58" s="96">
        <v>4</v>
      </c>
      <c r="Z58" s="96">
        <v>8</v>
      </c>
      <c r="AA58" s="96">
        <v>4</v>
      </c>
      <c r="AB58" s="96">
        <v>5</v>
      </c>
      <c r="AC58" s="71"/>
      <c r="AD58" s="71"/>
      <c r="AE58" s="71"/>
      <c r="AF58" s="79"/>
      <c r="AG58" s="71"/>
      <c r="AH58" s="96">
        <v>10</v>
      </c>
      <c r="AI58" s="79"/>
      <c r="AJ58" s="96" t="s">
        <v>1402</v>
      </c>
      <c r="AK58" s="204"/>
      <c r="AL58" s="193">
        <v>366</v>
      </c>
      <c r="AM58" s="193"/>
      <c r="AN58" s="208"/>
      <c r="AO58" s="71"/>
      <c r="AP58" s="202">
        <v>0</v>
      </c>
      <c r="AQ58" s="220"/>
    </row>
    <row r="59" spans="1:43">
      <c r="A59" s="165">
        <v>130</v>
      </c>
      <c r="B59" s="184" t="s">
        <v>868</v>
      </c>
      <c r="C59" s="179" t="s">
        <v>869</v>
      </c>
      <c r="D59" s="187" t="s">
        <v>870</v>
      </c>
      <c r="E59" s="166">
        <v>0</v>
      </c>
      <c r="F59" s="167">
        <v>0</v>
      </c>
      <c r="G59" s="167">
        <v>0</v>
      </c>
      <c r="H59" s="168">
        <v>0</v>
      </c>
      <c r="I59" s="169">
        <v>0</v>
      </c>
      <c r="J59" s="167">
        <v>0</v>
      </c>
      <c r="K59" s="194">
        <v>30</v>
      </c>
      <c r="L59" s="71"/>
      <c r="M59" s="71"/>
      <c r="N59" s="194">
        <v>2</v>
      </c>
      <c r="O59" s="71"/>
      <c r="P59" s="71"/>
      <c r="Q59" s="71"/>
      <c r="R59" s="192">
        <v>4</v>
      </c>
      <c r="S59" s="71"/>
      <c r="T59" s="71"/>
      <c r="U59" s="71"/>
      <c r="V59" s="71"/>
      <c r="W59" s="71"/>
      <c r="X59" s="71"/>
      <c r="Y59" s="71"/>
      <c r="Z59" s="71"/>
      <c r="AA59" s="71"/>
      <c r="AB59" s="71"/>
      <c r="AC59" s="71"/>
      <c r="AD59" s="71"/>
      <c r="AE59" s="71"/>
      <c r="AF59" s="79"/>
      <c r="AG59" s="192">
        <v>3</v>
      </c>
      <c r="AH59" s="71"/>
      <c r="AI59" s="79">
        <v>2</v>
      </c>
      <c r="AJ59" s="71">
        <f t="shared" si="0"/>
        <v>41</v>
      </c>
      <c r="AK59" s="81">
        <f t="shared" si="1"/>
        <v>0</v>
      </c>
      <c r="AL59" s="93">
        <v>0</v>
      </c>
      <c r="AM59" s="93">
        <f t="shared" si="2"/>
        <v>0</v>
      </c>
      <c r="AN59" s="202">
        <f t="shared" si="3"/>
        <v>41</v>
      </c>
      <c r="AO59" s="71"/>
      <c r="AP59" s="202">
        <v>0</v>
      </c>
      <c r="AQ59" s="220"/>
    </row>
    <row r="60" spans="1:43">
      <c r="A60" s="165">
        <v>131</v>
      </c>
      <c r="B60" s="184" t="s">
        <v>871</v>
      </c>
      <c r="C60" s="179" t="s">
        <v>872</v>
      </c>
      <c r="D60" s="187" t="s">
        <v>870</v>
      </c>
      <c r="E60" s="166">
        <v>0</v>
      </c>
      <c r="F60" s="167">
        <v>0</v>
      </c>
      <c r="G60" s="167">
        <v>0</v>
      </c>
      <c r="H60" s="168">
        <v>0</v>
      </c>
      <c r="I60" s="169">
        <v>0</v>
      </c>
      <c r="J60" s="167">
        <v>0</v>
      </c>
      <c r="K60" s="194">
        <v>30</v>
      </c>
      <c r="L60" s="71"/>
      <c r="M60" s="71"/>
      <c r="N60" s="194">
        <v>2</v>
      </c>
      <c r="O60" s="71"/>
      <c r="P60" s="71"/>
      <c r="Q60" s="71"/>
      <c r="R60" s="192">
        <v>4</v>
      </c>
      <c r="S60" s="71"/>
      <c r="T60" s="71"/>
      <c r="U60" s="71"/>
      <c r="V60" s="71"/>
      <c r="W60" s="71"/>
      <c r="X60" s="71"/>
      <c r="Y60" s="71"/>
      <c r="Z60" s="71"/>
      <c r="AA60" s="71"/>
      <c r="AB60" s="71"/>
      <c r="AC60" s="71"/>
      <c r="AD60" s="71"/>
      <c r="AE60" s="71"/>
      <c r="AF60" s="79"/>
      <c r="AG60" s="192">
        <v>3</v>
      </c>
      <c r="AH60" s="71"/>
      <c r="AI60" s="79">
        <v>2</v>
      </c>
      <c r="AJ60" s="71">
        <f t="shared" si="0"/>
        <v>41</v>
      </c>
      <c r="AK60" s="81">
        <f t="shared" si="1"/>
        <v>0</v>
      </c>
      <c r="AL60" s="93">
        <v>0</v>
      </c>
      <c r="AM60" s="93">
        <f t="shared" si="2"/>
        <v>0</v>
      </c>
      <c r="AN60" s="202">
        <f t="shared" si="3"/>
        <v>41</v>
      </c>
      <c r="AO60" s="71"/>
      <c r="AP60" s="202">
        <v>0</v>
      </c>
      <c r="AQ60" s="220"/>
    </row>
    <row r="61" spans="1:43">
      <c r="A61" s="165">
        <v>133</v>
      </c>
      <c r="B61" s="184" t="s">
        <v>875</v>
      </c>
      <c r="C61" s="180" t="s">
        <v>876</v>
      </c>
      <c r="D61" s="187" t="s">
        <v>870</v>
      </c>
      <c r="E61" s="166">
        <v>0</v>
      </c>
      <c r="F61" s="167">
        <v>0</v>
      </c>
      <c r="G61" s="167">
        <v>0</v>
      </c>
      <c r="H61" s="168">
        <v>0</v>
      </c>
      <c r="I61" s="169">
        <v>0</v>
      </c>
      <c r="J61" s="167">
        <v>0</v>
      </c>
      <c r="K61" s="194">
        <v>30</v>
      </c>
      <c r="L61" s="71"/>
      <c r="M61" s="71"/>
      <c r="N61" s="194">
        <v>2</v>
      </c>
      <c r="O61" s="71"/>
      <c r="P61" s="71"/>
      <c r="Q61" s="71"/>
      <c r="R61" s="192">
        <v>4</v>
      </c>
      <c r="S61" s="71"/>
      <c r="T61" s="71"/>
      <c r="U61" s="71"/>
      <c r="V61" s="71"/>
      <c r="W61" s="71"/>
      <c r="X61" s="71"/>
      <c r="Y61" s="71"/>
      <c r="Z61" s="71"/>
      <c r="AA61" s="71"/>
      <c r="AB61" s="71"/>
      <c r="AC61" s="71"/>
      <c r="AD61" s="71"/>
      <c r="AE61" s="71"/>
      <c r="AF61" s="79"/>
      <c r="AG61" s="192">
        <v>3</v>
      </c>
      <c r="AH61" s="71"/>
      <c r="AI61" s="79">
        <v>2</v>
      </c>
      <c r="AJ61" s="71">
        <f t="shared" si="0"/>
        <v>41</v>
      </c>
      <c r="AK61" s="81">
        <f t="shared" si="1"/>
        <v>0</v>
      </c>
      <c r="AL61" s="93">
        <v>0</v>
      </c>
      <c r="AM61" s="93">
        <f t="shared" si="2"/>
        <v>0</v>
      </c>
      <c r="AN61" s="202">
        <f t="shared" si="3"/>
        <v>41</v>
      </c>
      <c r="AO61" s="71"/>
      <c r="AP61" s="202">
        <v>0</v>
      </c>
      <c r="AQ61" s="220"/>
    </row>
    <row r="62" spans="1:43">
      <c r="A62" s="165">
        <v>136</v>
      </c>
      <c r="B62" s="184" t="s">
        <v>882</v>
      </c>
      <c r="C62" s="180" t="s">
        <v>883</v>
      </c>
      <c r="D62" s="187" t="s">
        <v>870</v>
      </c>
      <c r="E62" s="166">
        <v>3</v>
      </c>
      <c r="F62" s="167">
        <v>9793</v>
      </c>
      <c r="G62" s="167">
        <v>7252</v>
      </c>
      <c r="H62" s="168">
        <v>0.19999999999999996</v>
      </c>
      <c r="I62" s="169">
        <v>0.40757684060042887</v>
      </c>
      <c r="J62" s="167">
        <v>5801.6</v>
      </c>
      <c r="K62" s="71">
        <v>5</v>
      </c>
      <c r="L62" s="71"/>
      <c r="M62" s="93"/>
      <c r="N62" s="71"/>
      <c r="O62" s="71"/>
      <c r="P62" s="71"/>
      <c r="Q62" s="71"/>
      <c r="R62" s="71"/>
      <c r="S62" s="71"/>
      <c r="T62" s="71"/>
      <c r="U62" s="71"/>
      <c r="V62" s="71"/>
      <c r="W62" s="71"/>
      <c r="X62" s="71"/>
      <c r="Y62" s="71"/>
      <c r="Z62" s="71"/>
      <c r="AA62" s="71"/>
      <c r="AB62" s="71"/>
      <c r="AC62" s="71"/>
      <c r="AD62" s="71"/>
      <c r="AE62" s="71"/>
      <c r="AF62" s="79"/>
      <c r="AG62" s="71"/>
      <c r="AH62" s="71"/>
      <c r="AI62" s="79"/>
      <c r="AJ62" s="71">
        <f t="shared" si="0"/>
        <v>5</v>
      </c>
      <c r="AK62" s="81">
        <f t="shared" si="1"/>
        <v>29008</v>
      </c>
      <c r="AL62" s="93">
        <v>3</v>
      </c>
      <c r="AM62" s="93">
        <f t="shared" si="2"/>
        <v>29008</v>
      </c>
      <c r="AN62" s="219">
        <f t="shared" si="3"/>
        <v>2</v>
      </c>
      <c r="AO62" s="203">
        <f>+F62*AN62</f>
        <v>19586</v>
      </c>
      <c r="AP62" s="202">
        <v>36990.800000000003</v>
      </c>
      <c r="AQ62" s="220">
        <f t="shared" si="4"/>
        <v>0</v>
      </c>
    </row>
    <row r="63" spans="1:43">
      <c r="A63" s="165">
        <v>138</v>
      </c>
      <c r="B63" s="184" t="s">
        <v>886</v>
      </c>
      <c r="C63" s="180" t="s">
        <v>887</v>
      </c>
      <c r="D63" s="187" t="s">
        <v>870</v>
      </c>
      <c r="E63" s="166">
        <v>3</v>
      </c>
      <c r="F63" s="167">
        <v>6044</v>
      </c>
      <c r="G63" s="167">
        <v>2720</v>
      </c>
      <c r="H63" s="168">
        <v>0.2</v>
      </c>
      <c r="I63" s="169">
        <v>0.63997352746525482</v>
      </c>
      <c r="J63" s="167">
        <v>2176</v>
      </c>
      <c r="K63" s="71">
        <v>5</v>
      </c>
      <c r="L63" s="71"/>
      <c r="M63" s="93"/>
      <c r="N63" s="71"/>
      <c r="O63" s="71"/>
      <c r="P63" s="71"/>
      <c r="Q63" s="71"/>
      <c r="R63" s="71"/>
      <c r="S63" s="71"/>
      <c r="T63" s="71"/>
      <c r="U63" s="71"/>
      <c r="V63" s="71"/>
      <c r="W63" s="71"/>
      <c r="X63" s="71"/>
      <c r="Y63" s="71"/>
      <c r="Z63" s="71"/>
      <c r="AA63" s="71"/>
      <c r="AB63" s="71"/>
      <c r="AC63" s="71"/>
      <c r="AD63" s="71"/>
      <c r="AE63" s="71"/>
      <c r="AF63" s="79"/>
      <c r="AG63" s="71"/>
      <c r="AH63" s="71"/>
      <c r="AI63" s="79"/>
      <c r="AJ63" s="71">
        <f t="shared" si="0"/>
        <v>5</v>
      </c>
      <c r="AK63" s="81">
        <f t="shared" si="1"/>
        <v>10880</v>
      </c>
      <c r="AL63" s="93">
        <v>3</v>
      </c>
      <c r="AM63" s="93">
        <f t="shared" si="2"/>
        <v>10880</v>
      </c>
      <c r="AN63" s="219">
        <f t="shared" si="3"/>
        <v>2</v>
      </c>
      <c r="AO63" s="203">
        <f>+F63*AN63</f>
        <v>12088</v>
      </c>
      <c r="AP63" s="202">
        <v>18616</v>
      </c>
      <c r="AQ63" s="220">
        <f t="shared" si="4"/>
        <v>0</v>
      </c>
    </row>
    <row r="64" spans="1:43">
      <c r="A64" s="165">
        <v>143</v>
      </c>
      <c r="B64" s="184" t="s">
        <v>898</v>
      </c>
      <c r="C64" s="180" t="s">
        <v>899</v>
      </c>
      <c r="D64" s="187" t="s">
        <v>895</v>
      </c>
      <c r="E64" s="166">
        <v>1385</v>
      </c>
      <c r="F64" s="167">
        <v>16478</v>
      </c>
      <c r="G64" s="167">
        <v>8448</v>
      </c>
      <c r="H64" s="168">
        <v>0.25</v>
      </c>
      <c r="I64" s="169">
        <v>0.61548731642189591</v>
      </c>
      <c r="J64" s="167">
        <v>6336</v>
      </c>
      <c r="K64" s="71">
        <v>160</v>
      </c>
      <c r="L64" s="71">
        <v>40</v>
      </c>
      <c r="M64" s="93">
        <v>40</v>
      </c>
      <c r="N64" s="71"/>
      <c r="O64" s="71">
        <v>100</v>
      </c>
      <c r="P64" s="71">
        <v>80</v>
      </c>
      <c r="Q64" s="71">
        <v>60</v>
      </c>
      <c r="R64" s="71">
        <v>10</v>
      </c>
      <c r="S64" s="71">
        <v>80</v>
      </c>
      <c r="T64" s="71">
        <v>60</v>
      </c>
      <c r="U64" s="71">
        <v>80</v>
      </c>
      <c r="V64" s="71">
        <v>20</v>
      </c>
      <c r="W64" s="71">
        <v>40</v>
      </c>
      <c r="X64" s="71">
        <v>40</v>
      </c>
      <c r="Y64" s="71">
        <v>40</v>
      </c>
      <c r="Z64" s="71">
        <v>60</v>
      </c>
      <c r="AA64" s="71">
        <v>20</v>
      </c>
      <c r="AB64" s="71">
        <v>30</v>
      </c>
      <c r="AC64" s="71">
        <v>30</v>
      </c>
      <c r="AD64" s="71">
        <v>30</v>
      </c>
      <c r="AE64" s="71">
        <v>35</v>
      </c>
      <c r="AF64" s="79"/>
      <c r="AG64" s="71">
        <v>30</v>
      </c>
      <c r="AH64" s="71"/>
      <c r="AI64" s="79">
        <v>10</v>
      </c>
      <c r="AJ64" s="71">
        <f t="shared" si="0"/>
        <v>1095</v>
      </c>
      <c r="AK64" s="81">
        <f t="shared" si="1"/>
        <v>6937920</v>
      </c>
      <c r="AL64" s="93">
        <v>1385</v>
      </c>
      <c r="AM64" s="93">
        <f t="shared" si="2"/>
        <v>6937920</v>
      </c>
      <c r="AN64" s="202">
        <f t="shared" si="3"/>
        <v>-290</v>
      </c>
      <c r="AO64" s="71"/>
      <c r="AP64" s="202">
        <v>6874560</v>
      </c>
      <c r="AQ64" s="220"/>
    </row>
    <row r="65" spans="1:43">
      <c r="A65" s="165">
        <v>151</v>
      </c>
      <c r="B65" s="184" t="s">
        <v>914</v>
      </c>
      <c r="C65" s="179" t="s">
        <v>915</v>
      </c>
      <c r="D65" s="187" t="s">
        <v>1</v>
      </c>
      <c r="E65" s="166">
        <v>1690</v>
      </c>
      <c r="F65" s="167">
        <v>8581</v>
      </c>
      <c r="G65" s="167">
        <v>5803</v>
      </c>
      <c r="H65" s="168">
        <v>0.25</v>
      </c>
      <c r="I65" s="169">
        <v>0.4928038690129356</v>
      </c>
      <c r="J65" s="167">
        <v>4352.25</v>
      </c>
      <c r="K65" s="79">
        <v>450</v>
      </c>
      <c r="L65" s="71">
        <v>40</v>
      </c>
      <c r="M65" s="93">
        <v>40</v>
      </c>
      <c r="N65" s="71"/>
      <c r="O65" s="71">
        <v>80</v>
      </c>
      <c r="P65" s="71">
        <v>80</v>
      </c>
      <c r="Q65" s="71">
        <v>60</v>
      </c>
      <c r="R65" s="71"/>
      <c r="S65" s="71">
        <v>80</v>
      </c>
      <c r="T65" s="71">
        <v>60</v>
      </c>
      <c r="U65" s="71">
        <v>80</v>
      </c>
      <c r="V65" s="71">
        <v>20</v>
      </c>
      <c r="W65" s="71">
        <v>40</v>
      </c>
      <c r="X65" s="71">
        <v>40</v>
      </c>
      <c r="Y65" s="71">
        <v>40</v>
      </c>
      <c r="Z65" s="71">
        <v>60</v>
      </c>
      <c r="AA65" s="71">
        <v>20</v>
      </c>
      <c r="AB65" s="71">
        <v>20</v>
      </c>
      <c r="AC65" s="71">
        <v>40</v>
      </c>
      <c r="AD65" s="71">
        <v>30</v>
      </c>
      <c r="AE65" s="71">
        <v>40</v>
      </c>
      <c r="AF65" s="79"/>
      <c r="AG65" s="71"/>
      <c r="AH65" s="71">
        <v>30</v>
      </c>
      <c r="AI65" s="79">
        <v>60</v>
      </c>
      <c r="AJ65" s="71">
        <f t="shared" si="0"/>
        <v>1410</v>
      </c>
      <c r="AK65" s="81">
        <f t="shared" si="1"/>
        <v>6136672.5</v>
      </c>
      <c r="AL65" s="93">
        <v>1690</v>
      </c>
      <c r="AM65" s="93">
        <f t="shared" si="2"/>
        <v>6136672.5</v>
      </c>
      <c r="AN65" s="202">
        <f t="shared" si="3"/>
        <v>-280</v>
      </c>
      <c r="AO65" s="71"/>
      <c r="AP65" s="202">
        <v>5875537.5</v>
      </c>
      <c r="AQ65" s="220"/>
    </row>
    <row r="66" spans="1:43">
      <c r="A66" s="165">
        <v>154</v>
      </c>
      <c r="B66" s="184" t="s">
        <v>920</v>
      </c>
      <c r="C66" s="179" t="s">
        <v>921</v>
      </c>
      <c r="D66" s="187" t="s">
        <v>890</v>
      </c>
      <c r="E66" s="166">
        <v>5</v>
      </c>
      <c r="F66" s="167">
        <v>5289</v>
      </c>
      <c r="G66" s="167">
        <v>2779</v>
      </c>
      <c r="H66" s="168">
        <v>0.20000000000000007</v>
      </c>
      <c r="I66" s="169">
        <v>0.57965588958215175</v>
      </c>
      <c r="J66" s="167">
        <v>2223.1999999999998</v>
      </c>
      <c r="K66" s="71">
        <v>5</v>
      </c>
      <c r="L66" s="71"/>
      <c r="M66" s="93"/>
      <c r="N66" s="71"/>
      <c r="O66" s="71"/>
      <c r="P66" s="71"/>
      <c r="Q66" s="71"/>
      <c r="R66" s="71"/>
      <c r="S66" s="71"/>
      <c r="T66" s="71"/>
      <c r="U66" s="71"/>
      <c r="V66" s="71"/>
      <c r="W66" s="71"/>
      <c r="X66" s="71"/>
      <c r="Y66" s="71"/>
      <c r="Z66" s="71"/>
      <c r="AA66" s="71"/>
      <c r="AB66" s="71"/>
      <c r="AC66" s="71"/>
      <c r="AD66" s="71"/>
      <c r="AE66" s="71"/>
      <c r="AF66" s="79"/>
      <c r="AG66" s="71"/>
      <c r="AH66" s="71"/>
      <c r="AI66" s="79"/>
      <c r="AJ66" s="71">
        <f t="shared" si="0"/>
        <v>5</v>
      </c>
      <c r="AK66" s="81">
        <f t="shared" si="1"/>
        <v>11116</v>
      </c>
      <c r="AL66" s="93">
        <v>5</v>
      </c>
      <c r="AM66" s="93">
        <f t="shared" si="2"/>
        <v>11116</v>
      </c>
      <c r="AN66" s="202">
        <f t="shared" si="3"/>
        <v>0</v>
      </c>
      <c r="AO66" s="71"/>
      <c r="AP66" s="202">
        <v>11116</v>
      </c>
      <c r="AQ66" s="220"/>
    </row>
    <row r="67" spans="1:43">
      <c r="A67" s="165">
        <v>156</v>
      </c>
      <c r="B67" s="184" t="s">
        <v>925</v>
      </c>
      <c r="C67" s="179" t="s">
        <v>926</v>
      </c>
      <c r="D67" s="187" t="s">
        <v>927</v>
      </c>
      <c r="E67" s="166">
        <v>679</v>
      </c>
      <c r="F67" s="167">
        <v>10917</v>
      </c>
      <c r="G67" s="167">
        <v>5342</v>
      </c>
      <c r="H67" s="168">
        <v>0.25</v>
      </c>
      <c r="I67" s="169">
        <v>0.63300357241000271</v>
      </c>
      <c r="J67" s="167">
        <v>4006.5</v>
      </c>
      <c r="K67" s="71">
        <v>50</v>
      </c>
      <c r="L67" s="71">
        <v>4</v>
      </c>
      <c r="M67" s="93">
        <v>4</v>
      </c>
      <c r="N67" s="71"/>
      <c r="O67" s="71">
        <v>4</v>
      </c>
      <c r="P67" s="71">
        <v>4</v>
      </c>
      <c r="Q67" s="71">
        <v>4</v>
      </c>
      <c r="R67" s="71">
        <v>4</v>
      </c>
      <c r="S67" s="71">
        <v>4</v>
      </c>
      <c r="T67" s="79">
        <v>4</v>
      </c>
      <c r="U67" s="71">
        <v>4</v>
      </c>
      <c r="V67" s="71">
        <v>4</v>
      </c>
      <c r="W67" s="71">
        <v>2</v>
      </c>
      <c r="X67" s="71">
        <v>2</v>
      </c>
      <c r="Y67" s="71">
        <v>2</v>
      </c>
      <c r="Z67" s="71">
        <v>4</v>
      </c>
      <c r="AA67" s="71">
        <v>2</v>
      </c>
      <c r="AB67" s="71">
        <v>25</v>
      </c>
      <c r="AC67" s="71">
        <v>70</v>
      </c>
      <c r="AD67" s="71">
        <v>15</v>
      </c>
      <c r="AE67" s="71">
        <v>30</v>
      </c>
      <c r="AF67" s="79">
        <v>20</v>
      </c>
      <c r="AG67" s="71">
        <v>30</v>
      </c>
      <c r="AH67" s="71">
        <v>20</v>
      </c>
      <c r="AI67" s="79"/>
      <c r="AJ67" s="71">
        <f t="shared" ref="AJ67:AJ96" si="5">SUM(K67:AI67)</f>
        <v>312</v>
      </c>
      <c r="AK67" s="81">
        <f t="shared" ref="AK67:AK96" si="6">+J67*AJ67</f>
        <v>1250028</v>
      </c>
      <c r="AL67" s="93">
        <v>679</v>
      </c>
      <c r="AM67" s="93">
        <f t="shared" ref="AM67:AM96" si="7">+J67*AJ67</f>
        <v>1250028</v>
      </c>
      <c r="AN67" s="202">
        <f t="shared" ref="AN67:AN96" si="8">+AJ67-AL67</f>
        <v>-367</v>
      </c>
      <c r="AO67" s="71"/>
      <c r="AP67" s="202">
        <v>1169898</v>
      </c>
      <c r="AQ67" s="220"/>
    </row>
    <row r="68" spans="1:43">
      <c r="A68" s="165">
        <v>157</v>
      </c>
      <c r="B68" s="184" t="s">
        <v>928</v>
      </c>
      <c r="C68" s="179" t="s">
        <v>929</v>
      </c>
      <c r="D68" s="187" t="s">
        <v>930</v>
      </c>
      <c r="E68" s="166">
        <v>614</v>
      </c>
      <c r="F68" s="167">
        <v>11891</v>
      </c>
      <c r="G68" s="167">
        <v>7965</v>
      </c>
      <c r="H68" s="168">
        <v>0.25</v>
      </c>
      <c r="I68" s="169">
        <v>0.49762425363720464</v>
      </c>
      <c r="J68" s="167">
        <v>5973.75</v>
      </c>
      <c r="K68" s="71"/>
      <c r="L68" s="71"/>
      <c r="M68" s="93"/>
      <c r="N68" s="71"/>
      <c r="O68" s="71"/>
      <c r="P68" s="71"/>
      <c r="Q68" s="71"/>
      <c r="R68" s="71"/>
      <c r="S68" s="71"/>
      <c r="T68" s="71"/>
      <c r="U68" s="71"/>
      <c r="V68" s="71"/>
      <c r="W68" s="71"/>
      <c r="X68" s="71"/>
      <c r="Y68" s="71"/>
      <c r="Z68" s="71"/>
      <c r="AA68" s="71"/>
      <c r="AB68" s="71"/>
      <c r="AC68" s="71">
        <v>30</v>
      </c>
      <c r="AD68" s="71">
        <v>10</v>
      </c>
      <c r="AE68" s="71">
        <v>20</v>
      </c>
      <c r="AF68" s="79"/>
      <c r="AG68" s="71"/>
      <c r="AH68" s="71">
        <v>30</v>
      </c>
      <c r="AI68" s="79">
        <v>10</v>
      </c>
      <c r="AJ68" s="71">
        <f t="shared" si="5"/>
        <v>100</v>
      </c>
      <c r="AK68" s="81">
        <f t="shared" si="6"/>
        <v>597375</v>
      </c>
      <c r="AL68" s="93">
        <v>614</v>
      </c>
      <c r="AM68" s="93">
        <f t="shared" si="7"/>
        <v>597375</v>
      </c>
      <c r="AN68" s="202">
        <f t="shared" si="8"/>
        <v>-514</v>
      </c>
      <c r="AO68" s="71"/>
      <c r="AP68" s="202">
        <v>537637.5</v>
      </c>
      <c r="AQ68" s="220"/>
    </row>
    <row r="69" spans="1:43">
      <c r="A69" s="165">
        <v>158</v>
      </c>
      <c r="B69" s="184" t="s">
        <v>931</v>
      </c>
      <c r="C69" s="179" t="s">
        <v>932</v>
      </c>
      <c r="D69" s="187" t="s">
        <v>924</v>
      </c>
      <c r="E69" s="166">
        <v>95</v>
      </c>
      <c r="F69" s="167">
        <v>14539</v>
      </c>
      <c r="G69" s="167">
        <v>8139</v>
      </c>
      <c r="H69" s="168">
        <v>0.25</v>
      </c>
      <c r="I69" s="169">
        <v>0.58014650251048905</v>
      </c>
      <c r="J69" s="167">
        <v>6104.25</v>
      </c>
      <c r="K69" s="71">
        <v>50</v>
      </c>
      <c r="L69" s="71">
        <v>4</v>
      </c>
      <c r="M69" s="93">
        <v>4</v>
      </c>
      <c r="N69" s="71"/>
      <c r="O69" s="71">
        <v>4</v>
      </c>
      <c r="P69" s="71">
        <v>4</v>
      </c>
      <c r="Q69" s="71">
        <v>4</v>
      </c>
      <c r="R69" s="71">
        <v>4</v>
      </c>
      <c r="S69" s="71">
        <v>4</v>
      </c>
      <c r="T69" s="96">
        <v>4</v>
      </c>
      <c r="U69" s="71">
        <v>4</v>
      </c>
      <c r="V69" s="71">
        <v>4</v>
      </c>
      <c r="W69" s="71">
        <v>2</v>
      </c>
      <c r="X69" s="71">
        <v>2</v>
      </c>
      <c r="Y69" s="71">
        <v>2</v>
      </c>
      <c r="Z69" s="71">
        <v>4</v>
      </c>
      <c r="AA69" s="71">
        <v>2</v>
      </c>
      <c r="AB69" s="71">
        <v>10</v>
      </c>
      <c r="AC69" s="71">
        <v>10</v>
      </c>
      <c r="AD69" s="71">
        <v>2</v>
      </c>
      <c r="AE69" s="71">
        <v>30</v>
      </c>
      <c r="AF69" s="79"/>
      <c r="AG69" s="71"/>
      <c r="AH69" s="71">
        <v>15</v>
      </c>
      <c r="AI69" s="79">
        <v>10</v>
      </c>
      <c r="AJ69" s="71">
        <f t="shared" si="5"/>
        <v>179</v>
      </c>
      <c r="AK69" s="81">
        <f t="shared" si="6"/>
        <v>1092660.75</v>
      </c>
      <c r="AL69" s="93">
        <v>95</v>
      </c>
      <c r="AM69" s="93">
        <f t="shared" si="7"/>
        <v>1092660.75</v>
      </c>
      <c r="AN69" s="219">
        <f t="shared" si="8"/>
        <v>84</v>
      </c>
      <c r="AO69" s="203">
        <f>+F69*AN69</f>
        <v>1221276</v>
      </c>
      <c r="AP69" s="202">
        <v>1597633.75</v>
      </c>
      <c r="AQ69" s="220">
        <f t="shared" ref="AQ69:AQ85" si="9">+AK69-AM69</f>
        <v>0</v>
      </c>
    </row>
    <row r="70" spans="1:43">
      <c r="A70" s="165">
        <v>159</v>
      </c>
      <c r="B70" s="184" t="s">
        <v>933</v>
      </c>
      <c r="C70" s="179" t="s">
        <v>934</v>
      </c>
      <c r="D70" s="187" t="s">
        <v>935</v>
      </c>
      <c r="E70" s="166">
        <v>112</v>
      </c>
      <c r="F70" s="167">
        <v>6639</v>
      </c>
      <c r="G70" s="167">
        <v>2457</v>
      </c>
      <c r="H70" s="168">
        <v>0.25</v>
      </c>
      <c r="I70" s="169">
        <v>0.72243560777225491</v>
      </c>
      <c r="J70" s="167">
        <v>1842.75</v>
      </c>
      <c r="K70" s="71">
        <v>15</v>
      </c>
      <c r="L70" s="71">
        <v>4</v>
      </c>
      <c r="M70" s="93">
        <v>4</v>
      </c>
      <c r="N70" s="71">
        <v>4</v>
      </c>
      <c r="O70" s="71">
        <v>4</v>
      </c>
      <c r="P70" s="71">
        <v>4</v>
      </c>
      <c r="Q70" s="71">
        <v>4</v>
      </c>
      <c r="R70" s="71">
        <v>4</v>
      </c>
      <c r="S70" s="71"/>
      <c r="T70" s="71">
        <v>4</v>
      </c>
      <c r="U70" s="71">
        <v>4</v>
      </c>
      <c r="V70" s="71"/>
      <c r="W70" s="71">
        <v>2</v>
      </c>
      <c r="X70" s="71">
        <v>2</v>
      </c>
      <c r="Y70" s="71">
        <v>2</v>
      </c>
      <c r="Z70" s="71">
        <v>4</v>
      </c>
      <c r="AA70" s="71">
        <v>2</v>
      </c>
      <c r="AB70" s="71">
        <v>5</v>
      </c>
      <c r="AC70" s="71">
        <v>6</v>
      </c>
      <c r="AD70" s="71">
        <v>5</v>
      </c>
      <c r="AE70" s="71">
        <v>20</v>
      </c>
      <c r="AF70" s="79"/>
      <c r="AG70" s="71"/>
      <c r="AH70" s="71">
        <v>18</v>
      </c>
      <c r="AI70" s="79"/>
      <c r="AJ70" s="71">
        <f t="shared" si="5"/>
        <v>117</v>
      </c>
      <c r="AK70" s="81">
        <f t="shared" si="6"/>
        <v>215601.75</v>
      </c>
      <c r="AL70" s="93">
        <v>112</v>
      </c>
      <c r="AM70" s="93">
        <f t="shared" si="7"/>
        <v>215601.75</v>
      </c>
      <c r="AN70" s="219">
        <f t="shared" si="8"/>
        <v>5</v>
      </c>
      <c r="AO70" s="203">
        <f>+F70*AN70</f>
        <v>33195</v>
      </c>
      <c r="AP70" s="202">
        <v>239583</v>
      </c>
      <c r="AQ70" s="220">
        <f t="shared" si="9"/>
        <v>0</v>
      </c>
    </row>
    <row r="71" spans="1:43">
      <c r="A71" s="165">
        <v>160</v>
      </c>
      <c r="B71" s="184" t="s">
        <v>936</v>
      </c>
      <c r="C71" s="179" t="s">
        <v>937</v>
      </c>
      <c r="D71" s="187" t="s">
        <v>938</v>
      </c>
      <c r="E71" s="166">
        <v>60</v>
      </c>
      <c r="F71" s="167">
        <v>3318</v>
      </c>
      <c r="G71" s="167">
        <v>1832</v>
      </c>
      <c r="H71" s="168">
        <v>0.20000000000000004</v>
      </c>
      <c r="I71" s="169">
        <v>0.558288125376733</v>
      </c>
      <c r="J71" s="167">
        <v>1465.6</v>
      </c>
      <c r="K71" s="71">
        <v>50</v>
      </c>
      <c r="L71" s="71"/>
      <c r="M71" s="93"/>
      <c r="N71" s="71"/>
      <c r="O71" s="71"/>
      <c r="P71" s="71"/>
      <c r="Q71" s="71"/>
      <c r="R71" s="71"/>
      <c r="S71" s="71"/>
      <c r="T71" s="71"/>
      <c r="U71" s="71"/>
      <c r="V71" s="71"/>
      <c r="W71" s="71"/>
      <c r="X71" s="71"/>
      <c r="Y71" s="71"/>
      <c r="Z71" s="71"/>
      <c r="AA71" s="71"/>
      <c r="AB71" s="71"/>
      <c r="AC71" s="71">
        <v>10</v>
      </c>
      <c r="AD71" s="71">
        <v>30</v>
      </c>
      <c r="AE71" s="71">
        <v>30</v>
      </c>
      <c r="AF71" s="79"/>
      <c r="AG71" s="71"/>
      <c r="AH71" s="71">
        <v>20</v>
      </c>
      <c r="AI71" s="79">
        <v>50</v>
      </c>
      <c r="AJ71" s="71">
        <f t="shared" si="5"/>
        <v>190</v>
      </c>
      <c r="AK71" s="81">
        <f t="shared" si="6"/>
        <v>278464</v>
      </c>
      <c r="AL71" s="93">
        <v>60</v>
      </c>
      <c r="AM71" s="93">
        <f t="shared" si="7"/>
        <v>278464</v>
      </c>
      <c r="AN71" s="219">
        <f t="shared" si="8"/>
        <v>130</v>
      </c>
      <c r="AO71" s="203">
        <f>+F71*AN71</f>
        <v>431340</v>
      </c>
      <c r="AP71" s="202">
        <v>353376</v>
      </c>
      <c r="AQ71" s="220">
        <f t="shared" si="9"/>
        <v>0</v>
      </c>
    </row>
    <row r="72" spans="1:43">
      <c r="A72" s="165">
        <v>161</v>
      </c>
      <c r="B72" s="184" t="s">
        <v>939</v>
      </c>
      <c r="C72" s="179" t="s">
        <v>940</v>
      </c>
      <c r="D72" s="187" t="s">
        <v>1</v>
      </c>
      <c r="E72" s="166">
        <v>18</v>
      </c>
      <c r="F72" s="167">
        <v>3484</v>
      </c>
      <c r="G72" s="167">
        <v>2472</v>
      </c>
      <c r="H72" s="168">
        <v>0.20000000000000004</v>
      </c>
      <c r="I72" s="169">
        <v>0.43237657864523538</v>
      </c>
      <c r="J72" s="167">
        <v>1977.6</v>
      </c>
      <c r="K72" s="71">
        <v>5</v>
      </c>
      <c r="L72" s="71"/>
      <c r="M72" s="93"/>
      <c r="N72" s="71"/>
      <c r="O72" s="71"/>
      <c r="P72" s="71"/>
      <c r="Q72" s="71"/>
      <c r="R72" s="71"/>
      <c r="S72" s="71"/>
      <c r="T72" s="71"/>
      <c r="U72" s="71"/>
      <c r="V72" s="71"/>
      <c r="W72" s="71"/>
      <c r="X72" s="71"/>
      <c r="Y72" s="71"/>
      <c r="Z72" s="71"/>
      <c r="AA72" s="71"/>
      <c r="AB72" s="71"/>
      <c r="AC72" s="71"/>
      <c r="AD72" s="71"/>
      <c r="AE72" s="71"/>
      <c r="AF72" s="79">
        <v>10</v>
      </c>
      <c r="AG72" s="71"/>
      <c r="AH72" s="71"/>
      <c r="AI72" s="79"/>
      <c r="AJ72" s="71">
        <f t="shared" si="5"/>
        <v>15</v>
      </c>
      <c r="AK72" s="81">
        <f t="shared" si="6"/>
        <v>29664</v>
      </c>
      <c r="AL72" s="93">
        <v>18</v>
      </c>
      <c r="AM72" s="93">
        <f t="shared" si="7"/>
        <v>29664</v>
      </c>
      <c r="AN72" s="202">
        <f t="shared" si="8"/>
        <v>-3</v>
      </c>
      <c r="AO72" s="71"/>
      <c r="AP72" s="202">
        <v>9888</v>
      </c>
      <c r="AQ72" s="220"/>
    </row>
    <row r="73" spans="1:43">
      <c r="A73" s="165">
        <v>162</v>
      </c>
      <c r="B73" s="184" t="s">
        <v>941</v>
      </c>
      <c r="C73" s="180" t="s">
        <v>942</v>
      </c>
      <c r="D73" s="187" t="s">
        <v>1</v>
      </c>
      <c r="E73" s="166">
        <v>90</v>
      </c>
      <c r="F73" s="167">
        <v>4109</v>
      </c>
      <c r="G73" s="167">
        <v>2472</v>
      </c>
      <c r="H73" s="168">
        <v>0.25</v>
      </c>
      <c r="I73" s="169">
        <v>0.5487953273302506</v>
      </c>
      <c r="J73" s="167">
        <v>1854</v>
      </c>
      <c r="K73" s="71">
        <v>15</v>
      </c>
      <c r="L73" s="71">
        <v>4</v>
      </c>
      <c r="M73" s="93">
        <v>4</v>
      </c>
      <c r="N73" s="71"/>
      <c r="O73" s="71">
        <v>4</v>
      </c>
      <c r="P73" s="71">
        <v>4</v>
      </c>
      <c r="Q73" s="71">
        <v>4</v>
      </c>
      <c r="R73" s="71">
        <v>4</v>
      </c>
      <c r="S73" s="71">
        <v>8</v>
      </c>
      <c r="T73" s="71">
        <v>8</v>
      </c>
      <c r="U73" s="71">
        <v>8</v>
      </c>
      <c r="V73" s="71">
        <v>4</v>
      </c>
      <c r="W73" s="71">
        <v>4</v>
      </c>
      <c r="X73" s="71">
        <v>4</v>
      </c>
      <c r="Y73" s="71">
        <v>4</v>
      </c>
      <c r="Z73" s="71">
        <v>8</v>
      </c>
      <c r="AA73" s="71">
        <v>4</v>
      </c>
      <c r="AB73" s="71"/>
      <c r="AC73" s="71">
        <v>6</v>
      </c>
      <c r="AD73" s="71">
        <v>3</v>
      </c>
      <c r="AE73" s="71">
        <v>25</v>
      </c>
      <c r="AF73" s="79"/>
      <c r="AG73" s="71"/>
      <c r="AH73" s="71">
        <v>15</v>
      </c>
      <c r="AI73" s="79"/>
      <c r="AJ73" s="71">
        <f t="shared" si="5"/>
        <v>140</v>
      </c>
      <c r="AK73" s="81">
        <f t="shared" si="6"/>
        <v>259560</v>
      </c>
      <c r="AL73" s="93">
        <v>90</v>
      </c>
      <c r="AM73" s="93">
        <f t="shared" si="7"/>
        <v>259560</v>
      </c>
      <c r="AN73" s="219">
        <f t="shared" si="8"/>
        <v>50</v>
      </c>
      <c r="AO73" s="203">
        <f>+F73*AN73</f>
        <v>205450</v>
      </c>
      <c r="AP73" s="202">
        <v>372310</v>
      </c>
      <c r="AQ73" s="220">
        <f t="shared" si="9"/>
        <v>0</v>
      </c>
    </row>
    <row r="74" spans="1:43">
      <c r="A74" s="165">
        <v>168</v>
      </c>
      <c r="B74" s="184" t="s">
        <v>956</v>
      </c>
      <c r="C74" s="179" t="s">
        <v>957</v>
      </c>
      <c r="D74" s="187" t="s">
        <v>1</v>
      </c>
      <c r="E74" s="166">
        <v>24</v>
      </c>
      <c r="F74" s="167">
        <v>44461</v>
      </c>
      <c r="G74" s="167">
        <v>28360</v>
      </c>
      <c r="H74" s="168">
        <v>0.25</v>
      </c>
      <c r="I74" s="169">
        <v>0.52160320280695438</v>
      </c>
      <c r="J74" s="167">
        <v>21270</v>
      </c>
      <c r="K74" s="71">
        <v>6</v>
      </c>
      <c r="L74" s="71"/>
      <c r="M74" s="93"/>
      <c r="N74" s="71"/>
      <c r="O74" s="71">
        <v>5</v>
      </c>
      <c r="P74" s="71"/>
      <c r="Q74" s="71"/>
      <c r="R74" s="71"/>
      <c r="S74" s="71"/>
      <c r="T74" s="71"/>
      <c r="U74" s="71"/>
      <c r="V74" s="71"/>
      <c r="W74" s="71"/>
      <c r="X74" s="71"/>
      <c r="Y74" s="71"/>
      <c r="Z74" s="71"/>
      <c r="AA74" s="71"/>
      <c r="AB74" s="71"/>
      <c r="AC74" s="71" t="s">
        <v>1395</v>
      </c>
      <c r="AD74" s="71"/>
      <c r="AE74" s="71">
        <v>1</v>
      </c>
      <c r="AF74" s="79"/>
      <c r="AG74" s="71"/>
      <c r="AH74" s="71">
        <v>1</v>
      </c>
      <c r="AI74" s="79">
        <v>2</v>
      </c>
      <c r="AJ74" s="71">
        <f t="shared" si="5"/>
        <v>15</v>
      </c>
      <c r="AK74" s="81">
        <f t="shared" si="6"/>
        <v>319050</v>
      </c>
      <c r="AL74" s="93">
        <v>24</v>
      </c>
      <c r="AM74" s="93">
        <f t="shared" si="7"/>
        <v>319050</v>
      </c>
      <c r="AN74" s="202">
        <f t="shared" si="8"/>
        <v>-9</v>
      </c>
      <c r="AO74" s="71"/>
      <c r="AP74" s="202">
        <v>276510</v>
      </c>
      <c r="AQ74" s="220"/>
    </row>
    <row r="75" spans="1:43">
      <c r="A75" s="165">
        <v>170</v>
      </c>
      <c r="B75" s="184" t="s">
        <v>960</v>
      </c>
      <c r="C75" s="179" t="s">
        <v>961</v>
      </c>
      <c r="D75" s="187" t="s">
        <v>962</v>
      </c>
      <c r="E75" s="166">
        <v>1351</v>
      </c>
      <c r="F75" s="167">
        <v>42466</v>
      </c>
      <c r="G75" s="167">
        <v>13884</v>
      </c>
      <c r="H75" s="168">
        <v>0.25</v>
      </c>
      <c r="I75" s="169">
        <v>0.75479206894927708</v>
      </c>
      <c r="J75" s="167">
        <v>10413</v>
      </c>
      <c r="K75" s="71">
        <v>450</v>
      </c>
      <c r="L75" s="71">
        <v>40</v>
      </c>
      <c r="M75" s="93">
        <v>40</v>
      </c>
      <c r="N75" s="71"/>
      <c r="O75" s="71">
        <v>50</v>
      </c>
      <c r="P75" s="71">
        <v>40</v>
      </c>
      <c r="Q75" s="71">
        <v>50</v>
      </c>
      <c r="R75" s="71">
        <v>30</v>
      </c>
      <c r="S75" s="71">
        <v>50</v>
      </c>
      <c r="T75" s="71">
        <v>40</v>
      </c>
      <c r="U75" s="71">
        <v>40</v>
      </c>
      <c r="V75" s="71">
        <v>10</v>
      </c>
      <c r="W75" s="71">
        <v>20</v>
      </c>
      <c r="X75" s="71">
        <v>10</v>
      </c>
      <c r="Y75" s="71">
        <v>10</v>
      </c>
      <c r="Z75" s="71">
        <v>40</v>
      </c>
      <c r="AA75" s="71">
        <v>10</v>
      </c>
      <c r="AB75" s="71">
        <v>20</v>
      </c>
      <c r="AC75" s="71">
        <v>40</v>
      </c>
      <c r="AD75" s="71">
        <v>60</v>
      </c>
      <c r="AE75" s="71">
        <v>40</v>
      </c>
      <c r="AF75" s="79"/>
      <c r="AG75" s="71">
        <v>20</v>
      </c>
      <c r="AH75" s="71">
        <v>30</v>
      </c>
      <c r="AI75" s="79"/>
      <c r="AJ75" s="71">
        <f t="shared" si="5"/>
        <v>1140</v>
      </c>
      <c r="AK75" s="81">
        <f t="shared" si="6"/>
        <v>11870820</v>
      </c>
      <c r="AL75" s="93">
        <v>1351</v>
      </c>
      <c r="AM75" s="93">
        <f t="shared" si="7"/>
        <v>11870820</v>
      </c>
      <c r="AN75" s="202">
        <f t="shared" si="8"/>
        <v>-211</v>
      </c>
      <c r="AO75" s="71"/>
      <c r="AP75" s="202">
        <v>11870820</v>
      </c>
      <c r="AQ75" s="220"/>
    </row>
    <row r="76" spans="1:43">
      <c r="A76" s="165">
        <v>174</v>
      </c>
      <c r="B76" s="184" t="s">
        <v>970</v>
      </c>
      <c r="C76" s="179" t="s">
        <v>971</v>
      </c>
      <c r="D76" s="187" t="s">
        <v>972</v>
      </c>
      <c r="E76" s="166">
        <v>3</v>
      </c>
      <c r="F76" s="167">
        <v>19402</v>
      </c>
      <c r="G76" s="167">
        <v>10262</v>
      </c>
      <c r="H76" s="168">
        <v>0.19999999999999996</v>
      </c>
      <c r="I76" s="169">
        <v>0.5768683640861767</v>
      </c>
      <c r="J76" s="167">
        <v>8209.6</v>
      </c>
      <c r="K76" s="71">
        <v>5</v>
      </c>
      <c r="L76" s="71"/>
      <c r="M76" s="93"/>
      <c r="N76" s="71"/>
      <c r="O76" s="71"/>
      <c r="P76" s="71"/>
      <c r="Q76" s="71"/>
      <c r="R76" s="71"/>
      <c r="S76" s="71"/>
      <c r="T76" s="71"/>
      <c r="U76" s="71"/>
      <c r="V76" s="71"/>
      <c r="W76" s="71"/>
      <c r="X76" s="71"/>
      <c r="Y76" s="71"/>
      <c r="Z76" s="71"/>
      <c r="AA76" s="71"/>
      <c r="AB76" s="71"/>
      <c r="AC76" s="71"/>
      <c r="AD76" s="71"/>
      <c r="AE76" s="71"/>
      <c r="AF76" s="79"/>
      <c r="AG76" s="71"/>
      <c r="AH76" s="71"/>
      <c r="AI76" s="79"/>
      <c r="AJ76" s="71">
        <f t="shared" si="5"/>
        <v>5</v>
      </c>
      <c r="AK76" s="81">
        <f t="shared" si="6"/>
        <v>41048</v>
      </c>
      <c r="AL76" s="93">
        <v>3</v>
      </c>
      <c r="AM76" s="93">
        <f t="shared" si="7"/>
        <v>41048</v>
      </c>
      <c r="AN76" s="219">
        <f t="shared" si="8"/>
        <v>2</v>
      </c>
      <c r="AO76" s="203">
        <f>+F76*AN76</f>
        <v>38804</v>
      </c>
      <c r="AP76" s="202">
        <v>63432.800000000003</v>
      </c>
      <c r="AQ76" s="220">
        <f t="shared" si="9"/>
        <v>0</v>
      </c>
    </row>
    <row r="77" spans="1:43">
      <c r="A77" s="165">
        <v>175</v>
      </c>
      <c r="B77" s="184" t="s">
        <v>973</v>
      </c>
      <c r="C77" s="179" t="s">
        <v>974</v>
      </c>
      <c r="D77" s="187" t="s">
        <v>975</v>
      </c>
      <c r="E77" s="166">
        <v>795</v>
      </c>
      <c r="F77" s="167">
        <v>11895</v>
      </c>
      <c r="G77" s="167">
        <v>6816</v>
      </c>
      <c r="H77" s="168">
        <v>0.25</v>
      </c>
      <c r="I77" s="169">
        <v>0.57023959646910471</v>
      </c>
      <c r="J77" s="167">
        <v>5112</v>
      </c>
      <c r="K77" s="71">
        <v>80</v>
      </c>
      <c r="L77" s="71">
        <v>30</v>
      </c>
      <c r="M77" s="93">
        <v>30</v>
      </c>
      <c r="N77" s="71"/>
      <c r="O77" s="71">
        <v>60</v>
      </c>
      <c r="P77" s="71">
        <v>60</v>
      </c>
      <c r="Q77" s="71">
        <v>60</v>
      </c>
      <c r="R77" s="71">
        <v>20</v>
      </c>
      <c r="S77" s="71">
        <v>60</v>
      </c>
      <c r="T77" s="71">
        <v>60</v>
      </c>
      <c r="U77" s="71">
        <v>60</v>
      </c>
      <c r="V77" s="71">
        <v>20</v>
      </c>
      <c r="W77" s="71">
        <v>30</v>
      </c>
      <c r="X77" s="71">
        <v>10</v>
      </c>
      <c r="Y77" s="71">
        <v>10</v>
      </c>
      <c r="Z77" s="71">
        <v>60</v>
      </c>
      <c r="AA77" s="71">
        <v>10</v>
      </c>
      <c r="AB77" s="71">
        <v>20</v>
      </c>
      <c r="AC77" s="71">
        <v>45</v>
      </c>
      <c r="AD77" s="71">
        <v>10</v>
      </c>
      <c r="AE77" s="71">
        <v>30</v>
      </c>
      <c r="AF77" s="79"/>
      <c r="AG77" s="71">
        <v>20</v>
      </c>
      <c r="AH77" s="71">
        <v>30</v>
      </c>
      <c r="AI77" s="79">
        <v>5</v>
      </c>
      <c r="AJ77" s="71">
        <f t="shared" si="5"/>
        <v>820</v>
      </c>
      <c r="AK77" s="81">
        <f t="shared" si="6"/>
        <v>4191840</v>
      </c>
      <c r="AL77" s="93">
        <v>795</v>
      </c>
      <c r="AM77" s="93">
        <f t="shared" si="7"/>
        <v>4191840</v>
      </c>
      <c r="AN77" s="219">
        <f t="shared" si="8"/>
        <v>25</v>
      </c>
      <c r="AO77" s="203">
        <f>+F77*AN77</f>
        <v>297375</v>
      </c>
      <c r="AP77" s="202">
        <v>4301940</v>
      </c>
      <c r="AQ77" s="220">
        <f t="shared" si="9"/>
        <v>0</v>
      </c>
    </row>
    <row r="78" spans="1:43">
      <c r="A78" s="165">
        <v>177</v>
      </c>
      <c r="B78" s="184" t="s">
        <v>979</v>
      </c>
      <c r="C78" s="179" t="s">
        <v>974</v>
      </c>
      <c r="D78" s="187" t="s">
        <v>962</v>
      </c>
      <c r="E78" s="166">
        <v>25</v>
      </c>
      <c r="F78" s="167">
        <v>5021</v>
      </c>
      <c r="G78" s="167">
        <v>2283</v>
      </c>
      <c r="H78" s="168">
        <v>0.19999999999999996</v>
      </c>
      <c r="I78" s="169">
        <v>0.63624775941047607</v>
      </c>
      <c r="J78" s="167">
        <v>1826.4</v>
      </c>
      <c r="K78" s="71">
        <v>30</v>
      </c>
      <c r="L78" s="71"/>
      <c r="M78" s="93"/>
      <c r="N78" s="71"/>
      <c r="O78" s="71"/>
      <c r="P78" s="71"/>
      <c r="Q78" s="71"/>
      <c r="R78" s="71"/>
      <c r="S78" s="71"/>
      <c r="T78" s="71"/>
      <c r="U78" s="71"/>
      <c r="V78" s="71"/>
      <c r="W78" s="71"/>
      <c r="X78" s="71"/>
      <c r="Y78" s="71"/>
      <c r="Z78" s="71"/>
      <c r="AA78" s="71"/>
      <c r="AB78" s="71"/>
      <c r="AC78" s="71"/>
      <c r="AD78" s="71"/>
      <c r="AE78" s="71"/>
      <c r="AF78" s="79"/>
      <c r="AG78" s="71"/>
      <c r="AH78" s="71"/>
      <c r="AI78" s="79"/>
      <c r="AJ78" s="71">
        <f t="shared" si="5"/>
        <v>30</v>
      </c>
      <c r="AK78" s="81">
        <f t="shared" si="6"/>
        <v>54792</v>
      </c>
      <c r="AL78" s="93">
        <v>25</v>
      </c>
      <c r="AM78" s="93">
        <f t="shared" si="7"/>
        <v>54792</v>
      </c>
      <c r="AN78" s="219">
        <f t="shared" si="8"/>
        <v>5</v>
      </c>
      <c r="AO78" s="203">
        <f>+F78*AN78</f>
        <v>25105</v>
      </c>
      <c r="AP78" s="202">
        <v>70765</v>
      </c>
      <c r="AQ78" s="220">
        <f t="shared" si="9"/>
        <v>0</v>
      </c>
    </row>
    <row r="79" spans="1:43">
      <c r="A79" s="165">
        <v>184</v>
      </c>
      <c r="B79" s="184" t="s">
        <v>995</v>
      </c>
      <c r="C79" s="179" t="s">
        <v>996</v>
      </c>
      <c r="D79" s="187" t="s">
        <v>997</v>
      </c>
      <c r="E79" s="166">
        <v>1509</v>
      </c>
      <c r="F79" s="167">
        <v>2106</v>
      </c>
      <c r="G79" s="167">
        <v>1421</v>
      </c>
      <c r="H79" s="168">
        <v>0.25</v>
      </c>
      <c r="I79" s="169">
        <v>0.49394586894586889</v>
      </c>
      <c r="J79" s="167">
        <v>1065.75</v>
      </c>
      <c r="K79" s="71">
        <v>700</v>
      </c>
      <c r="L79" s="71">
        <v>40</v>
      </c>
      <c r="M79" s="93">
        <v>25</v>
      </c>
      <c r="N79" s="71"/>
      <c r="O79" s="71">
        <v>50</v>
      </c>
      <c r="P79" s="71">
        <v>30</v>
      </c>
      <c r="Q79" s="71">
        <v>50</v>
      </c>
      <c r="R79" s="71">
        <v>30</v>
      </c>
      <c r="S79" s="71">
        <v>50</v>
      </c>
      <c r="T79" s="71">
        <v>30</v>
      </c>
      <c r="U79" s="71">
        <v>40</v>
      </c>
      <c r="V79" s="71">
        <v>10</v>
      </c>
      <c r="W79" s="71">
        <v>10</v>
      </c>
      <c r="X79" s="71">
        <v>8</v>
      </c>
      <c r="Y79" s="71">
        <v>10</v>
      </c>
      <c r="Z79" s="71">
        <v>30</v>
      </c>
      <c r="AA79" s="71">
        <v>20</v>
      </c>
      <c r="AB79" s="71">
        <v>40</v>
      </c>
      <c r="AC79" s="71">
        <v>26</v>
      </c>
      <c r="AD79" s="71">
        <v>60</v>
      </c>
      <c r="AE79" s="71">
        <v>30</v>
      </c>
      <c r="AF79" s="79"/>
      <c r="AG79" s="79">
        <v>20</v>
      </c>
      <c r="AH79" s="71">
        <v>15</v>
      </c>
      <c r="AI79" s="79">
        <v>20</v>
      </c>
      <c r="AJ79" s="71">
        <f t="shared" si="5"/>
        <v>1344</v>
      </c>
      <c r="AK79" s="81">
        <f t="shared" si="6"/>
        <v>1432368</v>
      </c>
      <c r="AL79" s="93">
        <v>1509</v>
      </c>
      <c r="AM79" s="93">
        <f t="shared" si="7"/>
        <v>1432368</v>
      </c>
      <c r="AN79" s="202">
        <f t="shared" si="8"/>
        <v>-165</v>
      </c>
      <c r="AO79" s="71"/>
      <c r="AP79" s="202">
        <v>1411053</v>
      </c>
      <c r="AQ79" s="220"/>
    </row>
    <row r="80" spans="1:43">
      <c r="A80" s="165">
        <v>188</v>
      </c>
      <c r="B80" s="184" t="s">
        <v>1006</v>
      </c>
      <c r="C80" s="179" t="s">
        <v>996</v>
      </c>
      <c r="D80" s="187" t="s">
        <v>1007</v>
      </c>
      <c r="E80" s="166">
        <v>36</v>
      </c>
      <c r="F80" s="167">
        <v>9779</v>
      </c>
      <c r="G80" s="167">
        <v>4203</v>
      </c>
      <c r="H80" s="168">
        <v>0.19999999999999998</v>
      </c>
      <c r="I80" s="169">
        <v>0.65616116167297267</v>
      </c>
      <c r="J80" s="167">
        <v>3362.4</v>
      </c>
      <c r="K80" s="71">
        <v>5</v>
      </c>
      <c r="L80" s="71"/>
      <c r="M80" s="93"/>
      <c r="N80" s="71"/>
      <c r="O80" s="71"/>
      <c r="P80" s="71"/>
      <c r="Q80" s="71"/>
      <c r="R80" s="71"/>
      <c r="S80" s="71"/>
      <c r="T80" s="71"/>
      <c r="U80" s="71"/>
      <c r="V80" s="71"/>
      <c r="W80" s="71"/>
      <c r="X80" s="71"/>
      <c r="Y80" s="71"/>
      <c r="Z80" s="71"/>
      <c r="AA80" s="71"/>
      <c r="AB80" s="71"/>
      <c r="AC80" s="71"/>
      <c r="AD80" s="71"/>
      <c r="AE80" s="71"/>
      <c r="AF80" s="79"/>
      <c r="AG80" s="71"/>
      <c r="AH80" s="71"/>
      <c r="AI80" s="79"/>
      <c r="AJ80" s="71">
        <f t="shared" si="5"/>
        <v>5</v>
      </c>
      <c r="AK80" s="81">
        <f t="shared" si="6"/>
        <v>16812</v>
      </c>
      <c r="AL80" s="93">
        <v>36</v>
      </c>
      <c r="AM80" s="93">
        <f t="shared" si="7"/>
        <v>16812</v>
      </c>
      <c r="AN80" s="202">
        <f t="shared" si="8"/>
        <v>-31</v>
      </c>
      <c r="AO80" s="71"/>
      <c r="AP80" s="202">
        <v>16812</v>
      </c>
      <c r="AQ80" s="220"/>
    </row>
    <row r="81" spans="1:43">
      <c r="A81" s="165">
        <v>189</v>
      </c>
      <c r="B81" s="184" t="s">
        <v>1008</v>
      </c>
      <c r="C81" s="179" t="s">
        <v>1009</v>
      </c>
      <c r="D81" s="187" t="s">
        <v>1007</v>
      </c>
      <c r="E81" s="166">
        <v>782</v>
      </c>
      <c r="F81" s="167">
        <v>10813</v>
      </c>
      <c r="G81" s="167">
        <v>2019</v>
      </c>
      <c r="H81" s="168">
        <v>0.25</v>
      </c>
      <c r="I81" s="169">
        <v>0.85996023305280678</v>
      </c>
      <c r="J81" s="167">
        <v>1514.25</v>
      </c>
      <c r="K81" s="79">
        <v>400</v>
      </c>
      <c r="L81" s="79">
        <v>40</v>
      </c>
      <c r="M81" s="200">
        <v>25</v>
      </c>
      <c r="N81" s="71"/>
      <c r="O81" s="79">
        <v>40</v>
      </c>
      <c r="P81" s="79">
        <v>30</v>
      </c>
      <c r="Q81" s="71">
        <v>50</v>
      </c>
      <c r="R81" s="71">
        <v>20</v>
      </c>
      <c r="S81" s="79">
        <v>40</v>
      </c>
      <c r="T81" s="79">
        <v>20</v>
      </c>
      <c r="U81" s="79">
        <v>40</v>
      </c>
      <c r="V81" s="71"/>
      <c r="W81" s="71">
        <v>10</v>
      </c>
      <c r="X81" s="79">
        <v>10</v>
      </c>
      <c r="Y81" s="79">
        <v>10</v>
      </c>
      <c r="Z81" s="79">
        <v>30</v>
      </c>
      <c r="AA81" s="71">
        <v>10</v>
      </c>
      <c r="AB81" s="79">
        <v>10</v>
      </c>
      <c r="AC81" s="71">
        <v>15</v>
      </c>
      <c r="AD81" s="79">
        <v>40</v>
      </c>
      <c r="AE81" s="79">
        <v>15</v>
      </c>
      <c r="AF81" s="79"/>
      <c r="AG81" s="79">
        <v>20</v>
      </c>
      <c r="AH81" s="79">
        <v>15</v>
      </c>
      <c r="AI81" s="79"/>
      <c r="AJ81" s="71">
        <f t="shared" si="5"/>
        <v>890</v>
      </c>
      <c r="AK81" s="81">
        <f t="shared" si="6"/>
        <v>1347682.5</v>
      </c>
      <c r="AL81" s="93">
        <v>782</v>
      </c>
      <c r="AM81" s="93">
        <f t="shared" si="7"/>
        <v>1347682.5</v>
      </c>
      <c r="AN81" s="219">
        <f t="shared" si="8"/>
        <v>108</v>
      </c>
      <c r="AO81" s="203">
        <f>+F81*AN81</f>
        <v>1167804</v>
      </c>
      <c r="AP81" s="202">
        <v>1162517.5</v>
      </c>
      <c r="AQ81" s="220">
        <f t="shared" si="9"/>
        <v>0</v>
      </c>
    </row>
    <row r="82" spans="1:43">
      <c r="A82" s="165">
        <v>193</v>
      </c>
      <c r="B82" s="184" t="s">
        <v>1018</v>
      </c>
      <c r="C82" s="179" t="s">
        <v>1019</v>
      </c>
      <c r="D82" s="187" t="s">
        <v>1020</v>
      </c>
      <c r="E82" s="166">
        <v>210</v>
      </c>
      <c r="F82" s="167">
        <v>20916</v>
      </c>
      <c r="G82" s="167">
        <v>10384</v>
      </c>
      <c r="H82" s="168">
        <v>0.25</v>
      </c>
      <c r="I82" s="169">
        <v>0.627653471026965</v>
      </c>
      <c r="J82" s="167">
        <v>7788</v>
      </c>
      <c r="K82" s="71">
        <v>20</v>
      </c>
      <c r="L82" s="79">
        <v>10</v>
      </c>
      <c r="M82" s="200">
        <v>10</v>
      </c>
      <c r="N82" s="71"/>
      <c r="O82" s="71">
        <v>10</v>
      </c>
      <c r="P82" s="79">
        <v>10</v>
      </c>
      <c r="Q82" s="71">
        <v>10</v>
      </c>
      <c r="R82" s="71">
        <v>10</v>
      </c>
      <c r="S82" s="79">
        <v>10</v>
      </c>
      <c r="T82" s="79">
        <v>10</v>
      </c>
      <c r="U82" s="79">
        <v>10</v>
      </c>
      <c r="V82" s="71">
        <v>10</v>
      </c>
      <c r="W82" s="71">
        <v>8</v>
      </c>
      <c r="X82" s="79">
        <v>6</v>
      </c>
      <c r="Y82" s="79">
        <v>6</v>
      </c>
      <c r="Z82" s="71">
        <v>10</v>
      </c>
      <c r="AA82" s="71">
        <v>6</v>
      </c>
      <c r="AB82" s="71">
        <v>8</v>
      </c>
      <c r="AC82" s="71">
        <v>15</v>
      </c>
      <c r="AD82" s="71">
        <v>10</v>
      </c>
      <c r="AE82" s="71"/>
      <c r="AF82" s="79">
        <v>6</v>
      </c>
      <c r="AG82" s="79">
        <v>4</v>
      </c>
      <c r="AH82" s="79">
        <v>4</v>
      </c>
      <c r="AI82" s="79">
        <v>10</v>
      </c>
      <c r="AJ82" s="71">
        <f t="shared" si="5"/>
        <v>213</v>
      </c>
      <c r="AK82" s="81">
        <f t="shared" si="6"/>
        <v>1658844</v>
      </c>
      <c r="AL82" s="93">
        <v>210</v>
      </c>
      <c r="AM82" s="93">
        <f t="shared" si="7"/>
        <v>1658844</v>
      </c>
      <c r="AN82" s="219">
        <f t="shared" si="8"/>
        <v>3</v>
      </c>
      <c r="AO82" s="203">
        <f>+F82*AN82</f>
        <v>62748</v>
      </c>
      <c r="AP82" s="202">
        <v>1279908</v>
      </c>
      <c r="AQ82" s="220">
        <f t="shared" si="9"/>
        <v>0</v>
      </c>
    </row>
    <row r="83" spans="1:43" ht="13.9" customHeight="1">
      <c r="A83" s="165">
        <v>205</v>
      </c>
      <c r="B83" s="184" t="s">
        <v>1043</v>
      </c>
      <c r="C83" s="179" t="s">
        <v>1044</v>
      </c>
      <c r="D83" s="187" t="s">
        <v>1</v>
      </c>
      <c r="E83" s="166">
        <v>57</v>
      </c>
      <c r="F83" s="167">
        <v>6310</v>
      </c>
      <c r="G83" s="167">
        <v>2242</v>
      </c>
      <c r="H83" s="168">
        <v>0.20000000000000004</v>
      </c>
      <c r="I83" s="169">
        <v>0.71575277337559429</v>
      </c>
      <c r="J83" s="167">
        <v>1793.6</v>
      </c>
      <c r="K83" s="71">
        <v>10</v>
      </c>
      <c r="L83" s="71"/>
      <c r="M83" s="93"/>
      <c r="N83" s="71"/>
      <c r="O83" s="71"/>
      <c r="P83" s="71"/>
      <c r="Q83" s="71"/>
      <c r="R83" s="71"/>
      <c r="S83" s="71"/>
      <c r="T83" s="71"/>
      <c r="U83" s="71"/>
      <c r="V83" s="71"/>
      <c r="W83" s="71"/>
      <c r="X83" s="71"/>
      <c r="Y83" s="71"/>
      <c r="Z83" s="71"/>
      <c r="AA83" s="71"/>
      <c r="AB83" s="71"/>
      <c r="AC83" s="71">
        <v>6</v>
      </c>
      <c r="AD83" s="71"/>
      <c r="AE83" s="71"/>
      <c r="AF83" s="79"/>
      <c r="AG83" s="71"/>
      <c r="AH83" s="71"/>
      <c r="AI83" s="79"/>
      <c r="AJ83" s="71">
        <f t="shared" si="5"/>
        <v>16</v>
      </c>
      <c r="AK83" s="81">
        <f t="shared" si="6"/>
        <v>28697.599999999999</v>
      </c>
      <c r="AL83" s="93">
        <v>57</v>
      </c>
      <c r="AM83" s="93">
        <f t="shared" si="7"/>
        <v>28697.599999999999</v>
      </c>
      <c r="AN83" s="202">
        <f t="shared" si="8"/>
        <v>-41</v>
      </c>
      <c r="AO83" s="71"/>
      <c r="AP83" s="202">
        <v>28697.599999999999</v>
      </c>
      <c r="AQ83" s="220"/>
    </row>
    <row r="84" spans="1:43">
      <c r="A84" s="165">
        <v>207</v>
      </c>
      <c r="B84" s="184" t="s">
        <v>1047</v>
      </c>
      <c r="C84" s="179" t="s">
        <v>1048</v>
      </c>
      <c r="D84" s="187" t="s">
        <v>1</v>
      </c>
      <c r="E84" s="166">
        <v>110</v>
      </c>
      <c r="F84" s="167">
        <v>3306</v>
      </c>
      <c r="G84" s="167">
        <v>1492</v>
      </c>
      <c r="H84" s="168">
        <v>0.20000000000000007</v>
      </c>
      <c r="I84" s="169">
        <v>0.63895946763460376</v>
      </c>
      <c r="J84" s="167">
        <v>1193.5999999999999</v>
      </c>
      <c r="K84" s="71">
        <v>20</v>
      </c>
      <c r="L84" s="71">
        <v>2</v>
      </c>
      <c r="M84" s="93">
        <v>2</v>
      </c>
      <c r="N84" s="71"/>
      <c r="O84" s="71">
        <v>2</v>
      </c>
      <c r="P84" s="71">
        <v>2</v>
      </c>
      <c r="Q84" s="71">
        <v>2</v>
      </c>
      <c r="R84" s="71">
        <v>2</v>
      </c>
      <c r="S84" s="71">
        <v>2</v>
      </c>
      <c r="T84" s="71">
        <v>2</v>
      </c>
      <c r="U84" s="71">
        <v>2</v>
      </c>
      <c r="V84" s="71">
        <v>2</v>
      </c>
      <c r="W84" s="71">
        <v>2</v>
      </c>
      <c r="X84" s="71">
        <v>2</v>
      </c>
      <c r="Y84" s="71">
        <v>2</v>
      </c>
      <c r="Z84" s="71">
        <v>2</v>
      </c>
      <c r="AA84" s="71">
        <v>2</v>
      </c>
      <c r="AB84" s="71"/>
      <c r="AC84" s="71"/>
      <c r="AD84" s="71">
        <v>4</v>
      </c>
      <c r="AE84" s="71"/>
      <c r="AF84" s="79">
        <v>8</v>
      </c>
      <c r="AG84" s="71"/>
      <c r="AH84" s="71">
        <v>5</v>
      </c>
      <c r="AI84" s="71"/>
      <c r="AJ84" s="71">
        <f t="shared" si="5"/>
        <v>67</v>
      </c>
      <c r="AK84" s="81">
        <f t="shared" si="6"/>
        <v>79971.199999999997</v>
      </c>
      <c r="AL84" s="93">
        <v>110</v>
      </c>
      <c r="AM84" s="93">
        <f t="shared" si="7"/>
        <v>79971.199999999997</v>
      </c>
      <c r="AN84" s="202">
        <f t="shared" si="8"/>
        <v>-43</v>
      </c>
      <c r="AO84" s="71"/>
      <c r="AP84" s="202">
        <v>70422.399999999994</v>
      </c>
      <c r="AQ84" s="220"/>
    </row>
    <row r="85" spans="1:43">
      <c r="A85" s="165">
        <v>245</v>
      </c>
      <c r="B85" s="184" t="s">
        <v>1115</v>
      </c>
      <c r="C85" s="184" t="s">
        <v>1116</v>
      </c>
      <c r="D85" s="187" t="s">
        <v>1</v>
      </c>
      <c r="E85" s="166">
        <v>6</v>
      </c>
      <c r="F85" s="167">
        <v>53550</v>
      </c>
      <c r="G85" s="167">
        <v>8415</v>
      </c>
      <c r="H85" s="168">
        <v>0.2</v>
      </c>
      <c r="I85" s="169">
        <v>0.87428571428571433</v>
      </c>
      <c r="J85" s="167">
        <v>6732</v>
      </c>
      <c r="K85" s="71">
        <v>5</v>
      </c>
      <c r="L85" s="71"/>
      <c r="M85" s="93"/>
      <c r="N85" s="71"/>
      <c r="O85" s="71"/>
      <c r="P85" s="71"/>
      <c r="Q85" s="71"/>
      <c r="R85" s="71"/>
      <c r="S85" s="71"/>
      <c r="T85" s="71"/>
      <c r="U85" s="71"/>
      <c r="V85" s="71"/>
      <c r="W85" s="71"/>
      <c r="X85" s="71"/>
      <c r="Y85" s="71"/>
      <c r="Z85" s="71"/>
      <c r="AA85" s="71"/>
      <c r="AB85" s="71"/>
      <c r="AC85" s="71"/>
      <c r="AD85" s="71"/>
      <c r="AE85" s="71">
        <v>5</v>
      </c>
      <c r="AF85" s="79"/>
      <c r="AG85" s="71"/>
      <c r="AH85" s="71"/>
      <c r="AI85" s="71"/>
      <c r="AJ85" s="71">
        <f t="shared" si="5"/>
        <v>10</v>
      </c>
      <c r="AK85" s="81">
        <f t="shared" si="6"/>
        <v>67320</v>
      </c>
      <c r="AL85" s="93">
        <v>6</v>
      </c>
      <c r="AM85" s="93">
        <f t="shared" si="7"/>
        <v>67320</v>
      </c>
      <c r="AN85" s="219">
        <f t="shared" si="8"/>
        <v>4</v>
      </c>
      <c r="AO85" s="203">
        <f>+F85*AN85</f>
        <v>214200</v>
      </c>
      <c r="AP85" s="202">
        <v>254592</v>
      </c>
      <c r="AQ85" s="220">
        <f t="shared" si="9"/>
        <v>0</v>
      </c>
    </row>
    <row r="86" spans="1:43">
      <c r="A86" s="165">
        <v>247</v>
      </c>
      <c r="B86" s="184" t="s">
        <v>1119</v>
      </c>
      <c r="C86" s="184" t="s">
        <v>1120</v>
      </c>
      <c r="D86" s="187" t="s">
        <v>1</v>
      </c>
      <c r="E86" s="166">
        <v>7</v>
      </c>
      <c r="F86" s="167">
        <v>53560</v>
      </c>
      <c r="G86" s="167">
        <v>8415</v>
      </c>
      <c r="H86" s="168">
        <v>0.2</v>
      </c>
      <c r="I86" s="169">
        <v>0.87430918595967144</v>
      </c>
      <c r="J86" s="167">
        <v>6732</v>
      </c>
      <c r="K86" s="71">
        <v>5</v>
      </c>
      <c r="L86" s="71"/>
      <c r="M86" s="93"/>
      <c r="N86" s="71"/>
      <c r="O86" s="71"/>
      <c r="P86" s="71"/>
      <c r="Q86" s="71"/>
      <c r="R86" s="71"/>
      <c r="S86" s="71"/>
      <c r="T86" s="71"/>
      <c r="U86" s="71"/>
      <c r="V86" s="71"/>
      <c r="W86" s="71"/>
      <c r="X86" s="71"/>
      <c r="Y86" s="71"/>
      <c r="Z86" s="71"/>
      <c r="AA86" s="71"/>
      <c r="AB86" s="71"/>
      <c r="AC86" s="71"/>
      <c r="AD86" s="71"/>
      <c r="AE86" s="71"/>
      <c r="AF86" s="79"/>
      <c r="AG86" s="71"/>
      <c r="AH86" s="71"/>
      <c r="AI86" s="71"/>
      <c r="AJ86" s="71">
        <f t="shared" si="5"/>
        <v>5</v>
      </c>
      <c r="AK86" s="81">
        <f t="shared" si="6"/>
        <v>33660</v>
      </c>
      <c r="AL86" s="93">
        <v>7</v>
      </c>
      <c r="AM86" s="93">
        <f t="shared" si="7"/>
        <v>33660</v>
      </c>
      <c r="AN86" s="202">
        <f t="shared" si="8"/>
        <v>-2</v>
      </c>
      <c r="AO86" s="71"/>
      <c r="AP86" s="202">
        <v>33660</v>
      </c>
      <c r="AQ86" s="220"/>
    </row>
    <row r="87" spans="1:43">
      <c r="A87" s="165">
        <v>249</v>
      </c>
      <c r="B87" s="184" t="s">
        <v>1123</v>
      </c>
      <c r="C87" s="184" t="s">
        <v>1124</v>
      </c>
      <c r="D87" s="187" t="s">
        <v>1</v>
      </c>
      <c r="E87" s="166">
        <v>10</v>
      </c>
      <c r="F87" s="167">
        <v>9365</v>
      </c>
      <c r="G87" s="167">
        <v>4630</v>
      </c>
      <c r="H87" s="168">
        <v>0.2</v>
      </c>
      <c r="I87" s="169">
        <v>0.60448478376935399</v>
      </c>
      <c r="J87" s="167">
        <v>3704</v>
      </c>
      <c r="K87" s="71">
        <v>10</v>
      </c>
      <c r="L87" s="71"/>
      <c r="M87" s="93"/>
      <c r="N87" s="71"/>
      <c r="O87" s="71"/>
      <c r="P87" s="71"/>
      <c r="Q87" s="71"/>
      <c r="R87" s="71"/>
      <c r="S87" s="71"/>
      <c r="T87" s="71"/>
      <c r="U87" s="71"/>
      <c r="V87" s="71"/>
      <c r="W87" s="71"/>
      <c r="X87" s="71"/>
      <c r="Y87" s="71"/>
      <c r="Z87" s="71"/>
      <c r="AA87" s="71"/>
      <c r="AB87" s="71"/>
      <c r="AC87" s="71"/>
      <c r="AD87" s="71"/>
      <c r="AE87" s="71"/>
      <c r="AF87" s="79"/>
      <c r="AG87" s="71"/>
      <c r="AH87" s="71"/>
      <c r="AI87" s="71"/>
      <c r="AJ87" s="71">
        <f t="shared" si="5"/>
        <v>10</v>
      </c>
      <c r="AK87" s="81">
        <f t="shared" si="6"/>
        <v>37040</v>
      </c>
      <c r="AL87" s="93">
        <v>10</v>
      </c>
      <c r="AM87" s="93">
        <f t="shared" si="7"/>
        <v>37040</v>
      </c>
      <c r="AN87" s="202">
        <f t="shared" si="8"/>
        <v>0</v>
      </c>
      <c r="AO87" s="71"/>
      <c r="AP87" s="202">
        <v>37040</v>
      </c>
      <c r="AQ87" s="220"/>
    </row>
    <row r="88" spans="1:43">
      <c r="A88" s="165">
        <v>280</v>
      </c>
      <c r="B88" s="184" t="s">
        <v>1167</v>
      </c>
      <c r="C88" s="184" t="s">
        <v>1168</v>
      </c>
      <c r="D88" s="187" t="s">
        <v>1</v>
      </c>
      <c r="E88" s="166">
        <v>5</v>
      </c>
      <c r="F88" s="167">
        <v>54035</v>
      </c>
      <c r="G88" s="167">
        <v>2508</v>
      </c>
      <c r="H88" s="168">
        <v>0.19999999999999996</v>
      </c>
      <c r="I88" s="169">
        <v>0.96286851115018046</v>
      </c>
      <c r="J88" s="167">
        <v>2006.4</v>
      </c>
      <c r="K88" s="79">
        <v>5</v>
      </c>
      <c r="L88" s="71"/>
      <c r="M88" s="93"/>
      <c r="N88" s="71"/>
      <c r="O88" s="71"/>
      <c r="P88" s="71"/>
      <c r="Q88" s="71"/>
      <c r="R88" s="71"/>
      <c r="S88" s="71"/>
      <c r="T88" s="71"/>
      <c r="U88" s="71"/>
      <c r="V88" s="71"/>
      <c r="W88" s="71"/>
      <c r="X88" s="71"/>
      <c r="Y88" s="71"/>
      <c r="Z88" s="71"/>
      <c r="AA88" s="71"/>
      <c r="AB88" s="71"/>
      <c r="AC88" s="71"/>
      <c r="AD88" s="71"/>
      <c r="AE88" s="71"/>
      <c r="AF88" s="79"/>
      <c r="AG88" s="71"/>
      <c r="AH88" s="71"/>
      <c r="AI88" s="71"/>
      <c r="AJ88" s="71">
        <f t="shared" si="5"/>
        <v>5</v>
      </c>
      <c r="AK88" s="81">
        <f t="shared" si="6"/>
        <v>10032</v>
      </c>
      <c r="AL88" s="93">
        <v>5</v>
      </c>
      <c r="AM88" s="93">
        <f t="shared" si="7"/>
        <v>10032</v>
      </c>
      <c r="AN88" s="202">
        <f t="shared" si="8"/>
        <v>0</v>
      </c>
      <c r="AO88" s="71"/>
      <c r="AP88" s="202">
        <v>10032</v>
      </c>
      <c r="AQ88" s="220"/>
    </row>
    <row r="89" spans="1:43">
      <c r="A89" s="173">
        <v>338</v>
      </c>
      <c r="B89" s="190" t="s">
        <v>1265</v>
      </c>
      <c r="C89" s="184" t="s">
        <v>1266</v>
      </c>
      <c r="D89" s="188" t="s">
        <v>1</v>
      </c>
      <c r="E89" s="171">
        <v>46</v>
      </c>
      <c r="F89" s="174">
        <v>474650</v>
      </c>
      <c r="G89" s="174">
        <v>18654</v>
      </c>
      <c r="H89" s="175">
        <v>0.19999999999999996</v>
      </c>
      <c r="I89" s="176">
        <v>0.96855957020962813</v>
      </c>
      <c r="J89" s="174">
        <v>14923.2</v>
      </c>
      <c r="K89" s="79">
        <v>46</v>
      </c>
      <c r="L89" s="71"/>
      <c r="M89" s="93"/>
      <c r="N89" s="71"/>
      <c r="O89" s="71"/>
      <c r="P89" s="71"/>
      <c r="Q89" s="71"/>
      <c r="R89" s="71"/>
      <c r="S89" s="71"/>
      <c r="T89" s="71"/>
      <c r="U89" s="71"/>
      <c r="V89" s="71"/>
      <c r="W89" s="71"/>
      <c r="X89" s="71"/>
      <c r="Y89" s="71"/>
      <c r="Z89" s="71"/>
      <c r="AA89" s="71"/>
      <c r="AB89" s="71"/>
      <c r="AC89" s="71"/>
      <c r="AD89" s="71"/>
      <c r="AE89" s="71"/>
      <c r="AF89" s="79"/>
      <c r="AG89" s="71"/>
      <c r="AH89" s="71"/>
      <c r="AI89" s="71"/>
      <c r="AJ89" s="71">
        <f t="shared" si="5"/>
        <v>46</v>
      </c>
      <c r="AK89" s="81">
        <f t="shared" si="6"/>
        <v>686467.20000000007</v>
      </c>
      <c r="AL89" s="93">
        <v>46</v>
      </c>
      <c r="AM89" s="93">
        <f t="shared" si="7"/>
        <v>686467.20000000007</v>
      </c>
      <c r="AN89" s="202">
        <f t="shared" si="8"/>
        <v>0</v>
      </c>
      <c r="AO89" s="71"/>
      <c r="AP89" s="202">
        <v>686467.20000000007</v>
      </c>
      <c r="AQ89" s="220"/>
    </row>
    <row r="90" spans="1:43">
      <c r="A90" s="173">
        <v>339</v>
      </c>
      <c r="B90" s="190" t="s">
        <v>1267</v>
      </c>
      <c r="C90" s="184" t="s">
        <v>1268</v>
      </c>
      <c r="D90" s="188" t="s">
        <v>1</v>
      </c>
      <c r="E90" s="171">
        <v>4</v>
      </c>
      <c r="F90" s="174">
        <v>525664</v>
      </c>
      <c r="G90" s="174">
        <v>17639</v>
      </c>
      <c r="H90" s="175">
        <v>0.19999999999999996</v>
      </c>
      <c r="I90" s="176">
        <v>0.97315547574115779</v>
      </c>
      <c r="J90" s="174">
        <v>14111.2</v>
      </c>
      <c r="K90" s="79">
        <v>4</v>
      </c>
      <c r="L90" s="71"/>
      <c r="M90" s="93"/>
      <c r="N90" s="71"/>
      <c r="O90" s="71"/>
      <c r="P90" s="71"/>
      <c r="Q90" s="71"/>
      <c r="R90" s="71"/>
      <c r="S90" s="71"/>
      <c r="T90" s="71"/>
      <c r="U90" s="71"/>
      <c r="V90" s="71"/>
      <c r="W90" s="71"/>
      <c r="X90" s="71"/>
      <c r="Y90" s="71"/>
      <c r="Z90" s="71"/>
      <c r="AA90" s="71"/>
      <c r="AB90" s="71"/>
      <c r="AC90" s="71"/>
      <c r="AD90" s="71"/>
      <c r="AE90" s="71"/>
      <c r="AF90" s="79"/>
      <c r="AG90" s="71"/>
      <c r="AH90" s="71"/>
      <c r="AI90" s="71"/>
      <c r="AJ90" s="71">
        <f t="shared" si="5"/>
        <v>4</v>
      </c>
      <c r="AK90" s="81">
        <f t="shared" si="6"/>
        <v>56444.800000000003</v>
      </c>
      <c r="AL90" s="93">
        <v>4</v>
      </c>
      <c r="AM90" s="93">
        <f t="shared" si="7"/>
        <v>56444.800000000003</v>
      </c>
      <c r="AN90" s="202">
        <f t="shared" si="8"/>
        <v>0</v>
      </c>
      <c r="AO90" s="71"/>
      <c r="AP90" s="202">
        <v>56444.800000000003</v>
      </c>
      <c r="AQ90" s="220"/>
    </row>
    <row r="91" spans="1:43">
      <c r="A91" s="173">
        <v>340</v>
      </c>
      <c r="B91" s="190" t="s">
        <v>1269</v>
      </c>
      <c r="C91" s="184" t="s">
        <v>1270</v>
      </c>
      <c r="D91" s="188" t="s">
        <v>1</v>
      </c>
      <c r="E91" s="171">
        <v>3</v>
      </c>
      <c r="F91" s="174">
        <v>1029302</v>
      </c>
      <c r="G91" s="174">
        <v>36285</v>
      </c>
      <c r="H91" s="175">
        <v>0.2</v>
      </c>
      <c r="I91" s="176">
        <v>0.97179836432844779</v>
      </c>
      <c r="J91" s="174">
        <v>29028</v>
      </c>
      <c r="K91" s="79">
        <v>3</v>
      </c>
      <c r="L91" s="71"/>
      <c r="M91" s="93"/>
      <c r="N91" s="71"/>
      <c r="O91" s="71"/>
      <c r="P91" s="71"/>
      <c r="Q91" s="71"/>
      <c r="R91" s="71"/>
      <c r="S91" s="71"/>
      <c r="T91" s="71"/>
      <c r="U91" s="71"/>
      <c r="V91" s="71"/>
      <c r="W91" s="71"/>
      <c r="X91" s="71"/>
      <c r="Y91" s="71"/>
      <c r="Z91" s="71"/>
      <c r="AA91" s="71"/>
      <c r="AB91" s="71"/>
      <c r="AC91" s="71"/>
      <c r="AD91" s="71"/>
      <c r="AE91" s="71"/>
      <c r="AF91" s="79"/>
      <c r="AG91" s="71"/>
      <c r="AH91" s="71"/>
      <c r="AI91" s="71"/>
      <c r="AJ91" s="71">
        <f t="shared" si="5"/>
        <v>3</v>
      </c>
      <c r="AK91" s="81">
        <f t="shared" si="6"/>
        <v>87084</v>
      </c>
      <c r="AL91" s="93">
        <v>3</v>
      </c>
      <c r="AM91" s="93">
        <f t="shared" si="7"/>
        <v>87084</v>
      </c>
      <c r="AN91" s="202">
        <f t="shared" si="8"/>
        <v>0</v>
      </c>
      <c r="AO91" s="71"/>
      <c r="AP91" s="202">
        <v>87084</v>
      </c>
      <c r="AQ91" s="220"/>
    </row>
    <row r="92" spans="1:43">
      <c r="A92" s="165">
        <v>349</v>
      </c>
      <c r="B92" s="184" t="s">
        <v>1287</v>
      </c>
      <c r="C92" s="184" t="s">
        <v>1288</v>
      </c>
      <c r="D92" s="187" t="s">
        <v>1</v>
      </c>
      <c r="E92" s="166">
        <v>83</v>
      </c>
      <c r="F92" s="167">
        <v>34218</v>
      </c>
      <c r="G92" s="167">
        <v>1071</v>
      </c>
      <c r="H92" s="168">
        <v>0.20000000000000004</v>
      </c>
      <c r="I92" s="169">
        <v>0.97496054708048396</v>
      </c>
      <c r="J92" s="167">
        <v>856.8</v>
      </c>
      <c r="K92" s="79">
        <v>6</v>
      </c>
      <c r="L92" s="79">
        <v>3</v>
      </c>
      <c r="M92" s="200">
        <v>2</v>
      </c>
      <c r="N92" s="79">
        <v>6</v>
      </c>
      <c r="O92" s="79">
        <v>4</v>
      </c>
      <c r="P92" s="79">
        <v>6</v>
      </c>
      <c r="Q92" s="79">
        <v>4</v>
      </c>
      <c r="R92" s="79">
        <v>2</v>
      </c>
      <c r="S92" s="79">
        <v>4</v>
      </c>
      <c r="T92" s="79">
        <v>14</v>
      </c>
      <c r="U92" s="79">
        <v>4</v>
      </c>
      <c r="V92" s="79">
        <v>2</v>
      </c>
      <c r="W92" s="79">
        <v>2</v>
      </c>
      <c r="X92" s="79">
        <v>2</v>
      </c>
      <c r="Y92" s="79">
        <v>2</v>
      </c>
      <c r="Z92" s="79">
        <v>2</v>
      </c>
      <c r="AA92" s="79">
        <v>2</v>
      </c>
      <c r="AB92" s="79">
        <v>2</v>
      </c>
      <c r="AC92" s="79">
        <v>2</v>
      </c>
      <c r="AD92" s="79">
        <v>2</v>
      </c>
      <c r="AE92" s="79">
        <v>2</v>
      </c>
      <c r="AF92" s="79">
        <v>2</v>
      </c>
      <c r="AG92" s="79">
        <v>2</v>
      </c>
      <c r="AH92" s="79">
        <v>2</v>
      </c>
      <c r="AI92" s="79">
        <v>2</v>
      </c>
      <c r="AJ92" s="71">
        <f t="shared" si="5"/>
        <v>83</v>
      </c>
      <c r="AK92" s="81">
        <f t="shared" si="6"/>
        <v>71114.399999999994</v>
      </c>
      <c r="AL92" s="93">
        <v>83</v>
      </c>
      <c r="AM92" s="93">
        <f t="shared" si="7"/>
        <v>71114.399999999994</v>
      </c>
      <c r="AN92" s="202">
        <f t="shared" si="8"/>
        <v>0</v>
      </c>
      <c r="AO92" s="71"/>
      <c r="AP92" s="202">
        <v>71114.399999999994</v>
      </c>
      <c r="AQ92" s="220"/>
    </row>
    <row r="93" spans="1:43">
      <c r="A93" s="165">
        <v>351</v>
      </c>
      <c r="B93" s="184" t="s">
        <v>1291</v>
      </c>
      <c r="C93" s="184" t="s">
        <v>1292</v>
      </c>
      <c r="D93" s="187" t="s">
        <v>1</v>
      </c>
      <c r="E93" s="166">
        <v>10</v>
      </c>
      <c r="F93" s="167">
        <v>132735</v>
      </c>
      <c r="G93" s="167">
        <v>4712</v>
      </c>
      <c r="H93" s="168">
        <v>0.2</v>
      </c>
      <c r="I93" s="169">
        <v>0.97160055750178931</v>
      </c>
      <c r="J93" s="167">
        <v>3769.6</v>
      </c>
      <c r="K93" s="79">
        <v>10</v>
      </c>
      <c r="L93" s="71"/>
      <c r="M93" s="93"/>
      <c r="N93" s="71"/>
      <c r="O93" s="71"/>
      <c r="P93" s="71"/>
      <c r="Q93" s="71"/>
      <c r="R93" s="71"/>
      <c r="S93" s="71"/>
      <c r="T93" s="71"/>
      <c r="U93" s="71"/>
      <c r="V93" s="71"/>
      <c r="W93" s="71"/>
      <c r="X93" s="71"/>
      <c r="Y93" s="71"/>
      <c r="Z93" s="71"/>
      <c r="AA93" s="71"/>
      <c r="AB93" s="71"/>
      <c r="AC93" s="71"/>
      <c r="AD93" s="71"/>
      <c r="AE93" s="71"/>
      <c r="AF93" s="79"/>
      <c r="AG93" s="71"/>
      <c r="AH93" s="71"/>
      <c r="AI93" s="71"/>
      <c r="AJ93" s="71">
        <f t="shared" si="5"/>
        <v>10</v>
      </c>
      <c r="AK93" s="81">
        <f t="shared" si="6"/>
        <v>37696</v>
      </c>
      <c r="AL93" s="93">
        <v>10</v>
      </c>
      <c r="AM93" s="93">
        <f t="shared" si="7"/>
        <v>37696</v>
      </c>
      <c r="AN93" s="202">
        <f t="shared" si="8"/>
        <v>0</v>
      </c>
      <c r="AO93" s="71"/>
      <c r="AP93" s="202">
        <v>37696</v>
      </c>
      <c r="AQ93" s="220"/>
    </row>
    <row r="94" spans="1:43">
      <c r="A94" s="165">
        <v>354</v>
      </c>
      <c r="B94" s="184" t="s">
        <v>1297</v>
      </c>
      <c r="C94" s="184" t="s">
        <v>1298</v>
      </c>
      <c r="D94" s="187" t="s">
        <v>1</v>
      </c>
      <c r="E94" s="166">
        <v>20</v>
      </c>
      <c r="F94" s="167">
        <v>127521</v>
      </c>
      <c r="G94" s="167">
        <v>4136</v>
      </c>
      <c r="H94" s="168">
        <v>0.19999999999999996</v>
      </c>
      <c r="I94" s="169">
        <v>0.97405290109080078</v>
      </c>
      <c r="J94" s="167">
        <v>3308.8</v>
      </c>
      <c r="K94" s="79">
        <v>20</v>
      </c>
      <c r="L94" s="71"/>
      <c r="M94" s="93"/>
      <c r="N94" s="71"/>
      <c r="O94" s="71"/>
      <c r="P94" s="71"/>
      <c r="Q94" s="71"/>
      <c r="R94" s="71"/>
      <c r="S94" s="71"/>
      <c r="T94" s="71"/>
      <c r="U94" s="71"/>
      <c r="V94" s="71"/>
      <c r="W94" s="71"/>
      <c r="X94" s="71"/>
      <c r="Y94" s="71"/>
      <c r="Z94" s="71"/>
      <c r="AA94" s="71"/>
      <c r="AB94" s="71"/>
      <c r="AC94" s="71"/>
      <c r="AD94" s="71"/>
      <c r="AE94" s="71"/>
      <c r="AF94" s="79"/>
      <c r="AG94" s="71"/>
      <c r="AH94" s="71"/>
      <c r="AI94" s="71"/>
      <c r="AJ94" s="71">
        <f t="shared" si="5"/>
        <v>20</v>
      </c>
      <c r="AK94" s="81">
        <f t="shared" si="6"/>
        <v>66176</v>
      </c>
      <c r="AL94" s="93">
        <v>20</v>
      </c>
      <c r="AM94" s="93">
        <f t="shared" si="7"/>
        <v>66176</v>
      </c>
      <c r="AN94" s="202">
        <f t="shared" si="8"/>
        <v>0</v>
      </c>
      <c r="AO94" s="71"/>
      <c r="AP94" s="202">
        <v>66176</v>
      </c>
      <c r="AQ94" s="220"/>
    </row>
    <row r="95" spans="1:43">
      <c r="A95" s="165">
        <v>357</v>
      </c>
      <c r="B95" s="184" t="s">
        <v>1303</v>
      </c>
      <c r="C95" s="184" t="s">
        <v>1304</v>
      </c>
      <c r="D95" s="187" t="s">
        <v>1</v>
      </c>
      <c r="E95" s="166">
        <v>25</v>
      </c>
      <c r="F95" s="167">
        <v>115576</v>
      </c>
      <c r="G95" s="167">
        <v>2827</v>
      </c>
      <c r="H95" s="168">
        <v>0.20000000000000004</v>
      </c>
      <c r="I95" s="169">
        <v>0.98043192358275078</v>
      </c>
      <c r="J95" s="167">
        <v>2261.6</v>
      </c>
      <c r="K95" s="79">
        <v>25</v>
      </c>
      <c r="L95" s="71"/>
      <c r="M95" s="93"/>
      <c r="N95" s="71"/>
      <c r="O95" s="71"/>
      <c r="P95" s="71"/>
      <c r="Q95" s="71"/>
      <c r="R95" s="71"/>
      <c r="S95" s="71"/>
      <c r="T95" s="71"/>
      <c r="U95" s="71"/>
      <c r="V95" s="71"/>
      <c r="W95" s="71"/>
      <c r="X95" s="71"/>
      <c r="Y95" s="71"/>
      <c r="Z95" s="71"/>
      <c r="AA95" s="71"/>
      <c r="AB95" s="71"/>
      <c r="AC95" s="71"/>
      <c r="AD95" s="71"/>
      <c r="AE95" s="71"/>
      <c r="AF95" s="79"/>
      <c r="AG95" s="71"/>
      <c r="AH95" s="71"/>
      <c r="AI95" s="71"/>
      <c r="AJ95" s="71">
        <f t="shared" si="5"/>
        <v>25</v>
      </c>
      <c r="AK95" s="81">
        <f t="shared" si="6"/>
        <v>56540</v>
      </c>
      <c r="AL95" s="93">
        <v>25</v>
      </c>
      <c r="AM95" s="93">
        <f t="shared" si="7"/>
        <v>56540</v>
      </c>
      <c r="AN95" s="202">
        <f t="shared" si="8"/>
        <v>0</v>
      </c>
      <c r="AO95" s="71"/>
      <c r="AP95" s="202">
        <v>56540</v>
      </c>
      <c r="AQ95" s="220"/>
    </row>
    <row r="96" spans="1:43">
      <c r="A96" s="165">
        <v>360</v>
      </c>
      <c r="B96" s="184" t="s">
        <v>1309</v>
      </c>
      <c r="C96" s="184" t="s">
        <v>1310</v>
      </c>
      <c r="D96" s="187" t="s">
        <v>1</v>
      </c>
      <c r="E96" s="166">
        <v>75</v>
      </c>
      <c r="F96" s="167">
        <v>46558</v>
      </c>
      <c r="G96" s="167">
        <v>6016</v>
      </c>
      <c r="H96" s="168">
        <v>0.25</v>
      </c>
      <c r="I96" s="169">
        <v>0.90308862064521667</v>
      </c>
      <c r="J96" s="167">
        <v>4512</v>
      </c>
      <c r="K96" s="96">
        <v>75</v>
      </c>
      <c r="L96" s="71"/>
      <c r="M96" s="93"/>
      <c r="N96" s="71"/>
      <c r="O96" s="71"/>
      <c r="P96" s="71"/>
      <c r="Q96" s="71"/>
      <c r="R96" s="71"/>
      <c r="S96" s="71"/>
      <c r="T96" s="71"/>
      <c r="U96" s="71"/>
      <c r="V96" s="71"/>
      <c r="W96" s="71"/>
      <c r="X96" s="71"/>
      <c r="Y96" s="71"/>
      <c r="Z96" s="71"/>
      <c r="AA96" s="71"/>
      <c r="AB96" s="71"/>
      <c r="AC96" s="71"/>
      <c r="AD96" s="71"/>
      <c r="AE96" s="71"/>
      <c r="AF96" s="79"/>
      <c r="AG96" s="71"/>
      <c r="AH96" s="71"/>
      <c r="AI96" s="71"/>
      <c r="AJ96" s="71">
        <f t="shared" si="5"/>
        <v>75</v>
      </c>
      <c r="AK96" s="81">
        <f t="shared" si="6"/>
        <v>338400</v>
      </c>
      <c r="AL96" s="71">
        <v>75</v>
      </c>
      <c r="AM96" s="93">
        <f t="shared" si="7"/>
        <v>338400</v>
      </c>
      <c r="AN96" s="202">
        <f t="shared" si="8"/>
        <v>0</v>
      </c>
      <c r="AO96" s="71"/>
      <c r="AP96" s="71"/>
      <c r="AQ96" s="220"/>
    </row>
    <row r="97" spans="2:42">
      <c r="B97" s="74"/>
      <c r="C97" s="185"/>
      <c r="D97" s="185"/>
      <c r="AJ97" s="71"/>
      <c r="AK97" s="81">
        <f>SUM(AK2:AK96)</f>
        <v>61445997.299999997</v>
      </c>
      <c r="AM97" s="205">
        <v>56377792.299999997</v>
      </c>
      <c r="AO97">
        <v>8980332</v>
      </c>
      <c r="AP97" s="206">
        <v>65358124.299999997</v>
      </c>
    </row>
  </sheetData>
  <autoFilter ref="A1:AP97"/>
  <conditionalFormatting sqref="E2:E95">
    <cfRule type="cellIs" dxfId="3" priority="4" operator="equal">
      <formula>0</formula>
    </cfRule>
  </conditionalFormatting>
  <conditionalFormatting sqref="F2:H95 J2:J95">
    <cfRule type="expression" dxfId="2" priority="5">
      <formula>ISERROR($K2)</formula>
    </cfRule>
  </conditionalFormatting>
  <conditionalFormatting sqref="E96">
    <cfRule type="cellIs" dxfId="1" priority="1" operator="equal">
      <formula>0</formula>
    </cfRule>
  </conditionalFormatting>
  <conditionalFormatting sqref="F96:H96 J96">
    <cfRule type="expression" dxfId="0" priority="440">
      <formula>ISERROR(#REF!)</formula>
    </cfRule>
  </conditionalFormatting>
  <dataValidations count="3">
    <dataValidation operator="lessThan" allowBlank="1" showErrorMessage="1" errorTitle="Error" error="El valor es menor que el minimo permitido" sqref="J2:J96"/>
    <dataValidation type="decimal" allowBlank="1" showInputMessage="1" showErrorMessage="1" errorTitle="Descuento no valido" error="Solo la mitad de los items pueden tener un descuento máximo del 25%._x000a__x000a_La otra mitad puede tener un descuento máximo del 20%." sqref="H2:H96">
      <formula1>-1</formula1>
      <formula2>$J$11</formula2>
    </dataValidation>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I2:I96">
      <formula1>H2&lt;$J$11</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topLeftCell="A34" workbookViewId="0">
      <selection activeCell="G57" sqref="G57"/>
    </sheetView>
  </sheetViews>
  <sheetFormatPr baseColWidth="10" defaultRowHeight="15"/>
  <cols>
    <col min="1" max="1" width="21.5703125" bestFit="1" customWidth="1"/>
    <col min="2" max="2" width="77.7109375" bestFit="1" customWidth="1"/>
    <col min="3" max="3" width="17" style="220" bestFit="1" customWidth="1"/>
    <col min="4" max="4" width="13.85546875" bestFit="1" customWidth="1"/>
  </cols>
  <sheetData>
    <row r="1" spans="1:5">
      <c r="A1" s="223" t="s">
        <v>1409</v>
      </c>
      <c r="B1" s="223" t="s">
        <v>1410</v>
      </c>
      <c r="C1" s="226" t="s">
        <v>1497</v>
      </c>
      <c r="D1" s="226" t="s">
        <v>1498</v>
      </c>
      <c r="E1" s="226" t="s">
        <v>1499</v>
      </c>
    </row>
    <row r="2" spans="1:5">
      <c r="A2" s="224" t="s">
        <v>1411</v>
      </c>
      <c r="B2" s="224" t="s">
        <v>1412</v>
      </c>
      <c r="C2" s="227">
        <v>28622928</v>
      </c>
      <c r="D2" s="227"/>
      <c r="E2" s="227"/>
    </row>
    <row r="3" spans="1:5">
      <c r="A3" s="225" t="s">
        <v>1413</v>
      </c>
      <c r="B3" s="225" t="s">
        <v>1414</v>
      </c>
      <c r="C3" s="81">
        <v>97979593</v>
      </c>
      <c r="D3" s="81"/>
      <c r="E3" s="81"/>
    </row>
    <row r="4" spans="1:5">
      <c r="A4" s="224" t="s">
        <v>1415</v>
      </c>
      <c r="B4" s="224" t="s">
        <v>1416</v>
      </c>
      <c r="C4" s="227">
        <v>171533</v>
      </c>
      <c r="D4" s="227"/>
      <c r="E4" s="227"/>
    </row>
    <row r="5" spans="1:5">
      <c r="A5" s="225" t="s">
        <v>1417</v>
      </c>
      <c r="B5" s="225" t="s">
        <v>1418</v>
      </c>
      <c r="C5" s="81">
        <v>843056</v>
      </c>
      <c r="D5" s="81"/>
      <c r="E5" s="81"/>
    </row>
    <row r="6" spans="1:5">
      <c r="A6" s="224" t="s">
        <v>1419</v>
      </c>
      <c r="B6" s="224" t="s">
        <v>1420</v>
      </c>
      <c r="C6" s="227">
        <v>19448045</v>
      </c>
      <c r="D6" s="227"/>
      <c r="E6" s="227"/>
    </row>
    <row r="7" spans="1:5">
      <c r="A7" s="225" t="s">
        <v>1421</v>
      </c>
      <c r="B7" s="225" t="s">
        <v>1422</v>
      </c>
      <c r="C7" s="81">
        <v>11390680</v>
      </c>
      <c r="D7" s="81"/>
      <c r="E7" s="81"/>
    </row>
    <row r="8" spans="1:5">
      <c r="A8" s="224" t="s">
        <v>1423</v>
      </c>
      <c r="B8" s="224" t="s">
        <v>1424</v>
      </c>
      <c r="C8" s="227">
        <v>1410059</v>
      </c>
      <c r="D8" s="227"/>
      <c r="E8" s="227"/>
    </row>
    <row r="9" spans="1:5">
      <c r="A9" s="225" t="s">
        <v>1425</v>
      </c>
      <c r="B9" s="225" t="s">
        <v>1426</v>
      </c>
      <c r="C9" s="81">
        <v>1790740</v>
      </c>
      <c r="D9" s="81"/>
      <c r="E9" s="81"/>
    </row>
    <row r="10" spans="1:5">
      <c r="A10" s="224" t="s">
        <v>1427</v>
      </c>
      <c r="B10" s="224" t="s">
        <v>1428</v>
      </c>
      <c r="C10" s="227">
        <v>5965369</v>
      </c>
      <c r="D10" s="227"/>
      <c r="E10" s="227"/>
    </row>
    <row r="11" spans="1:5">
      <c r="A11" s="225" t="s">
        <v>1429</v>
      </c>
      <c r="B11" s="225" t="s">
        <v>1430</v>
      </c>
      <c r="C11" s="81">
        <v>24335594</v>
      </c>
      <c r="D11" s="81"/>
      <c r="E11" s="81"/>
    </row>
    <row r="12" spans="1:5">
      <c r="A12" s="224" t="s">
        <v>1431</v>
      </c>
      <c r="B12" s="224" t="s">
        <v>1432</v>
      </c>
      <c r="C12" s="227">
        <v>166686</v>
      </c>
      <c r="D12" s="227"/>
      <c r="E12" s="227"/>
    </row>
    <row r="13" spans="1:5">
      <c r="A13" s="225" t="s">
        <v>1433</v>
      </c>
      <c r="B13" s="225" t="s">
        <v>1434</v>
      </c>
      <c r="C13" s="81">
        <v>1437439</v>
      </c>
      <c r="D13" s="81"/>
      <c r="E13" s="81"/>
    </row>
    <row r="14" spans="1:5">
      <c r="A14" s="224" t="s">
        <v>1435</v>
      </c>
      <c r="B14" s="224" t="s">
        <v>1436</v>
      </c>
      <c r="C14" s="227">
        <v>61332435</v>
      </c>
      <c r="D14" s="227"/>
      <c r="E14" s="227"/>
    </row>
    <row r="15" spans="1:5">
      <c r="A15" s="225" t="s">
        <v>1437</v>
      </c>
      <c r="B15" s="225" t="s">
        <v>1438</v>
      </c>
      <c r="C15" s="81">
        <v>612450</v>
      </c>
      <c r="D15" s="81"/>
      <c r="E15" s="81"/>
    </row>
    <row r="16" spans="1:5">
      <c r="A16" s="224" t="s">
        <v>1439</v>
      </c>
      <c r="B16" s="224" t="s">
        <v>1440</v>
      </c>
      <c r="C16" s="227">
        <v>77420</v>
      </c>
      <c r="D16" s="227"/>
      <c r="E16" s="227"/>
    </row>
    <row r="17" spans="1:5">
      <c r="A17" s="225" t="s">
        <v>1441</v>
      </c>
      <c r="B17" s="225" t="s">
        <v>1442</v>
      </c>
      <c r="C17" s="81">
        <v>51249025</v>
      </c>
      <c r="D17" s="81"/>
      <c r="E17" s="81"/>
    </row>
    <row r="18" spans="1:5">
      <c r="A18" s="224" t="s">
        <v>1443</v>
      </c>
      <c r="B18" s="224" t="s">
        <v>1444</v>
      </c>
      <c r="C18" s="227">
        <v>48531647</v>
      </c>
      <c r="D18" s="227"/>
      <c r="E18" s="227"/>
    </row>
    <row r="19" spans="1:5">
      <c r="A19" s="225" t="s">
        <v>1445</v>
      </c>
      <c r="B19" s="225" t="s">
        <v>1446</v>
      </c>
      <c r="C19" s="81">
        <v>4737104</v>
      </c>
      <c r="D19" s="81"/>
      <c r="E19" s="81"/>
    </row>
    <row r="20" spans="1:5">
      <c r="A20" s="224" t="s">
        <v>1447</v>
      </c>
      <c r="B20" s="224" t="s">
        <v>1448</v>
      </c>
      <c r="C20" s="227">
        <v>10683545</v>
      </c>
      <c r="D20" s="227"/>
      <c r="E20" s="227"/>
    </row>
    <row r="21" spans="1:5">
      <c r="A21" s="225" t="s">
        <v>1449</v>
      </c>
      <c r="B21" s="225" t="s">
        <v>1450</v>
      </c>
      <c r="C21" s="81">
        <v>6533011</v>
      </c>
      <c r="D21" s="81"/>
      <c r="E21" s="81"/>
    </row>
    <row r="22" spans="1:5">
      <c r="A22" s="224" t="s">
        <v>1451</v>
      </c>
      <c r="B22" s="224" t="s">
        <v>1452</v>
      </c>
      <c r="C22" s="227">
        <v>9982204</v>
      </c>
      <c r="D22" s="227"/>
      <c r="E22" s="227"/>
    </row>
    <row r="23" spans="1:5">
      <c r="A23" s="225" t="s">
        <v>1453</v>
      </c>
      <c r="B23" s="225" t="s">
        <v>1454</v>
      </c>
      <c r="C23" s="81">
        <v>1148411</v>
      </c>
      <c r="D23" s="81"/>
      <c r="E23" s="81"/>
    </row>
    <row r="24" spans="1:5">
      <c r="A24" s="224" t="s">
        <v>1455</v>
      </c>
      <c r="B24" s="224" t="s">
        <v>1456</v>
      </c>
      <c r="C24" s="227">
        <v>6440278</v>
      </c>
      <c r="D24" s="227"/>
      <c r="E24" s="227"/>
    </row>
    <row r="25" spans="1:5">
      <c r="A25" s="225" t="s">
        <v>1457</v>
      </c>
      <c r="B25" s="225" t="s">
        <v>1458</v>
      </c>
      <c r="C25" s="81">
        <v>1265934</v>
      </c>
      <c r="D25" s="81"/>
      <c r="E25" s="81"/>
    </row>
    <row r="26" spans="1:5">
      <c r="A26" s="224" t="s">
        <v>1459</v>
      </c>
      <c r="B26" s="224" t="s">
        <v>1460</v>
      </c>
      <c r="C26" s="227">
        <v>1234724</v>
      </c>
      <c r="D26" s="227"/>
      <c r="E26" s="227"/>
    </row>
    <row r="27" spans="1:5">
      <c r="A27" s="225" t="s">
        <v>1461</v>
      </c>
      <c r="B27" s="225" t="s">
        <v>1462</v>
      </c>
      <c r="C27" s="81">
        <v>1791545</v>
      </c>
      <c r="D27" s="81"/>
      <c r="E27" s="81"/>
    </row>
    <row r="28" spans="1:5">
      <c r="A28" s="224" t="s">
        <v>1463</v>
      </c>
      <c r="B28" s="224" t="s">
        <v>1464</v>
      </c>
      <c r="C28" s="227">
        <v>3525270</v>
      </c>
      <c r="D28" s="227"/>
      <c r="E28" s="227"/>
    </row>
    <row r="29" spans="1:5">
      <c r="A29" s="225" t="s">
        <v>1465</v>
      </c>
      <c r="B29" s="225" t="s">
        <v>1466</v>
      </c>
      <c r="C29" s="81">
        <v>7511294</v>
      </c>
      <c r="D29" s="81"/>
      <c r="E29" s="81"/>
    </row>
    <row r="30" spans="1:5">
      <c r="A30" s="224" t="s">
        <v>1467</v>
      </c>
      <c r="B30" s="224" t="s">
        <v>1468</v>
      </c>
      <c r="C30" s="227">
        <v>29162385</v>
      </c>
      <c r="D30" s="227"/>
      <c r="E30" s="227"/>
    </row>
    <row r="31" spans="1:5">
      <c r="A31" s="225" t="s">
        <v>1469</v>
      </c>
      <c r="B31" s="225" t="s">
        <v>1470</v>
      </c>
      <c r="C31" s="81">
        <v>37560362</v>
      </c>
      <c r="D31" s="81"/>
      <c r="E31" s="81"/>
    </row>
    <row r="32" spans="1:5">
      <c r="A32" s="224" t="s">
        <v>1471</v>
      </c>
      <c r="B32" s="224" t="s">
        <v>1472</v>
      </c>
      <c r="C32" s="227">
        <v>22706588</v>
      </c>
      <c r="D32" s="227"/>
      <c r="E32" s="227"/>
    </row>
    <row r="33" spans="1:5">
      <c r="A33" s="225" t="s">
        <v>1473</v>
      </c>
      <c r="B33" s="225" t="s">
        <v>1474</v>
      </c>
      <c r="C33" s="81">
        <v>257974</v>
      </c>
      <c r="D33" s="81"/>
      <c r="E33" s="81"/>
    </row>
    <row r="34" spans="1:5">
      <c r="A34" s="224" t="s">
        <v>1475</v>
      </c>
      <c r="B34" s="224" t="s">
        <v>1476</v>
      </c>
      <c r="C34" s="227">
        <v>712040</v>
      </c>
      <c r="D34" s="227"/>
      <c r="E34" s="227"/>
    </row>
    <row r="35" spans="1:5">
      <c r="A35" s="225" t="s">
        <v>1477</v>
      </c>
      <c r="B35" s="225" t="s">
        <v>1478</v>
      </c>
      <c r="C35" s="81">
        <v>3555356</v>
      </c>
      <c r="D35" s="81"/>
      <c r="E35" s="81"/>
    </row>
    <row r="36" spans="1:5">
      <c r="A36" s="224" t="s">
        <v>1479</v>
      </c>
      <c r="B36" s="224" t="s">
        <v>1480</v>
      </c>
      <c r="C36" s="227">
        <v>187546</v>
      </c>
      <c r="D36" s="227"/>
      <c r="E36" s="227"/>
    </row>
    <row r="37" spans="1:5">
      <c r="A37" s="225" t="s">
        <v>1481</v>
      </c>
      <c r="B37" s="225" t="s">
        <v>1482</v>
      </c>
      <c r="C37" s="81">
        <v>2551337</v>
      </c>
      <c r="D37" s="81"/>
      <c r="E37" s="81"/>
    </row>
    <row r="38" spans="1:5">
      <c r="A38" s="224" t="s">
        <v>1483</v>
      </c>
      <c r="B38" s="224" t="s">
        <v>1484</v>
      </c>
      <c r="C38" s="227">
        <v>2906076</v>
      </c>
      <c r="D38" s="227"/>
      <c r="E38" s="227"/>
    </row>
    <row r="39" spans="1:5">
      <c r="A39" s="225" t="s">
        <v>1485</v>
      </c>
      <c r="B39" s="225" t="s">
        <v>1486</v>
      </c>
      <c r="C39" s="81">
        <v>1786493</v>
      </c>
      <c r="D39" s="81"/>
      <c r="E39" s="81"/>
    </row>
    <row r="40" spans="1:5">
      <c r="A40" s="224" t="s">
        <v>1487</v>
      </c>
      <c r="B40" s="224" t="s">
        <v>1488</v>
      </c>
      <c r="C40" s="227">
        <v>1166968</v>
      </c>
      <c r="D40" s="227"/>
      <c r="E40" s="227"/>
    </row>
    <row r="41" spans="1:5">
      <c r="A41" s="225" t="s">
        <v>1489</v>
      </c>
      <c r="B41" s="225" t="s">
        <v>1490</v>
      </c>
      <c r="C41" s="81">
        <v>1860464</v>
      </c>
      <c r="D41" s="81"/>
      <c r="E41" s="81"/>
    </row>
    <row r="42" spans="1:5">
      <c r="A42" s="224" t="s">
        <v>1491</v>
      </c>
      <c r="B42" s="224" t="s">
        <v>1492</v>
      </c>
      <c r="C42" s="227">
        <v>28065371</v>
      </c>
      <c r="D42" s="227"/>
      <c r="E42" s="227"/>
    </row>
    <row r="43" spans="1:5">
      <c r="A43" s="225" t="s">
        <v>1493</v>
      </c>
      <c r="B43" s="225" t="s">
        <v>1494</v>
      </c>
      <c r="C43" s="81">
        <v>35170848</v>
      </c>
      <c r="D43" s="81">
        <v>1376946</v>
      </c>
      <c r="E43" s="81"/>
    </row>
    <row r="44" spans="1:5">
      <c r="A44" s="224" t="s">
        <v>1495</v>
      </c>
      <c r="B44" s="224" t="s">
        <v>1496</v>
      </c>
      <c r="C44" s="227">
        <v>3177209531</v>
      </c>
      <c r="D44" s="227">
        <v>169007509</v>
      </c>
      <c r="E44" s="227"/>
    </row>
    <row r="45" spans="1:5">
      <c r="C45" s="220">
        <f>SUM(C2:C44)</f>
        <v>3755077358</v>
      </c>
      <c r="D45" s="123">
        <f>SUM(D2:D44)</f>
        <v>170384455</v>
      </c>
    </row>
    <row r="46" spans="1:5">
      <c r="E46">
        <v>572143534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ENTREGA MAQUINARIA </vt:lpstr>
      <vt:lpstr>ENTREGA EN MAquinaria</vt:lpstr>
      <vt:lpstr>PERSONAL </vt:lpstr>
      <vt:lpstr>insumos abril </vt:lpstr>
      <vt:lpstr>PERSONAL rev SS Danna</vt:lpstr>
      <vt:lpstr>liquidacion de personal Danna</vt:lpstr>
      <vt:lpstr>INSUMOS A CORREGIR</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Jeanneth Perilla Tello</dc:creator>
  <cp:keywords/>
  <dc:description/>
  <cp:lastModifiedBy>Danna Salomé Martínez Ramírez</cp:lastModifiedBy>
  <cp:revision/>
  <dcterms:created xsi:type="dcterms:W3CDTF">2023-06-21T16:02:26Z</dcterms:created>
  <dcterms:modified xsi:type="dcterms:W3CDTF">2024-07-10T17:21:31Z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ac521f-e930-485b-97f4-efbe7db8e98f_Enabled">
    <vt:lpwstr>true</vt:lpwstr>
  </property>
  <property fmtid="{D5CDD505-2E9C-101B-9397-08002B2CF9AE}" pid="3" name="MSIP_Label_5fac521f-e930-485b-97f4-efbe7db8e98f_SetDate">
    <vt:lpwstr>2023-10-30T19:54:39Z</vt:lpwstr>
  </property>
  <property fmtid="{D5CDD505-2E9C-101B-9397-08002B2CF9AE}" pid="4" name="MSIP_Label_5fac521f-e930-485b-97f4-efbe7db8e98f_Method">
    <vt:lpwstr>Standard</vt:lpwstr>
  </property>
  <property fmtid="{D5CDD505-2E9C-101B-9397-08002B2CF9AE}" pid="5" name="MSIP_Label_5fac521f-e930-485b-97f4-efbe7db8e98f_Name">
    <vt:lpwstr>defa4170-0d19-0005-0004-bc88714345d2</vt:lpwstr>
  </property>
  <property fmtid="{D5CDD505-2E9C-101B-9397-08002B2CF9AE}" pid="6" name="MSIP_Label_5fac521f-e930-485b-97f4-efbe7db8e98f_SiteId">
    <vt:lpwstr>9ecb216e-449b-4584-bc82-26bce78574fb</vt:lpwstr>
  </property>
  <property fmtid="{D5CDD505-2E9C-101B-9397-08002B2CF9AE}" pid="7" name="MSIP_Label_5fac521f-e930-485b-97f4-efbe7db8e98f_ActionId">
    <vt:lpwstr>3eb7b19a-6d6f-4599-a611-c686cd1c6471</vt:lpwstr>
  </property>
  <property fmtid="{D5CDD505-2E9C-101B-9397-08002B2CF9AE}" pid="8" name="MSIP_Label_5fac521f-e930-485b-97f4-efbe7db8e98f_ContentBits">
    <vt:lpwstr>0</vt:lpwstr>
  </property>
</Properties>
</file>